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rganizacionsolla-my.sharepoint.com/personal/cesaldarriag_solla_com/Documents/Documents/02 SOLLA S.A/2024/PORCICULTURA/PLAN DE ALIMENTACIÓN/PLAN ALIMENTACIÓN NUEVO/"/>
    </mc:Choice>
  </mc:AlternateContent>
  <bookViews>
    <workbookView xWindow="120" yWindow="120" windowWidth="15180" windowHeight="7515"/>
  </bookViews>
  <sheets>
    <sheet name="Hembras Reemplazo " sheetId="12" r:id="rId1"/>
    <sheet name="Hembras en Producción" sheetId="5" r:id="rId2"/>
    <sheet name="Precebo" sheetId="14" r:id="rId3"/>
    <sheet name="Ceba quirurgicos" sheetId="2" r:id="rId4"/>
    <sheet name="Ceba IC " sheetId="15" r:id="rId5"/>
    <sheet name="Ceba Tradicional" sheetId="6" r:id="rId6"/>
  </sheets>
  <definedNames>
    <definedName name="_xlnm.Print_Area" localSheetId="0">'Hembras Reemplazo '!$B$1:$G$18</definedName>
  </definedNames>
  <calcPr calcId="162913"/>
</workbook>
</file>

<file path=xl/calcChain.xml><?xml version="1.0" encoding="utf-8"?>
<calcChain xmlns="http://schemas.openxmlformats.org/spreadsheetml/2006/main">
  <c r="E7" i="15" l="1"/>
  <c r="G19" i="15" l="1"/>
  <c r="B19" i="15"/>
  <c r="H19" i="15" s="1"/>
  <c r="G18" i="15"/>
  <c r="B18" i="15"/>
  <c r="H18" i="15" s="1"/>
  <c r="H17" i="15"/>
  <c r="G17" i="15"/>
  <c r="E17" i="15"/>
  <c r="E18" i="15" l="1"/>
  <c r="E19" i="15"/>
  <c r="G9" i="15" l="1"/>
  <c r="B9" i="15"/>
  <c r="H9" i="15" s="1"/>
  <c r="G8" i="15"/>
  <c r="B8" i="15"/>
  <c r="H8" i="15" s="1"/>
  <c r="H7" i="15"/>
  <c r="G7" i="15"/>
  <c r="G21" i="2"/>
  <c r="B21" i="2"/>
  <c r="E21" i="2" s="1"/>
  <c r="G20" i="2"/>
  <c r="B20" i="2"/>
  <c r="H20" i="2" s="1"/>
  <c r="G19" i="2"/>
  <c r="B19" i="2"/>
  <c r="E19" i="2" s="1"/>
  <c r="H18" i="2"/>
  <c r="G18" i="2"/>
  <c r="E18" i="2"/>
  <c r="G10" i="2"/>
  <c r="H21" i="2" l="1"/>
  <c r="E8" i="15"/>
  <c r="E9" i="15"/>
  <c r="H19" i="2"/>
  <c r="E20" i="2"/>
  <c r="C58" i="14"/>
  <c r="C57" i="14"/>
  <c r="C56" i="14"/>
  <c r="F43" i="14"/>
  <c r="E43" i="14"/>
  <c r="D43" i="14"/>
  <c r="F48" i="14"/>
  <c r="E48" i="14"/>
  <c r="D48" i="14"/>
  <c r="F39" i="14"/>
  <c r="F50" i="14" l="1"/>
  <c r="E7" i="6" l="1"/>
  <c r="G7" i="6"/>
  <c r="H7" i="6"/>
  <c r="B8" i="6"/>
  <c r="H8" i="6" s="1"/>
  <c r="E8" i="6"/>
  <c r="G8" i="6"/>
  <c r="B9" i="6"/>
  <c r="C9" i="6"/>
  <c r="D9" i="6"/>
  <c r="F9" i="6"/>
  <c r="B10" i="15"/>
  <c r="C10" i="15"/>
  <c r="D10" i="15"/>
  <c r="F10" i="15"/>
  <c r="B20" i="15"/>
  <c r="C20" i="15"/>
  <c r="D20" i="15"/>
  <c r="F20" i="15"/>
  <c r="E7" i="2"/>
  <c r="G7" i="2"/>
  <c r="H7" i="2"/>
  <c r="B8" i="2"/>
  <c r="H8" i="2" s="1"/>
  <c r="E8" i="2"/>
  <c r="G8" i="2"/>
  <c r="B9" i="2"/>
  <c r="G9" i="2"/>
  <c r="B10" i="2"/>
  <c r="H10" i="2" s="1"/>
  <c r="B11" i="2"/>
  <c r="C11" i="2"/>
  <c r="D11" i="2"/>
  <c r="F11" i="2"/>
  <c r="B22" i="2"/>
  <c r="C22" i="2"/>
  <c r="D22" i="2"/>
  <c r="F22" i="2"/>
  <c r="E29" i="2"/>
  <c r="G29" i="2"/>
  <c r="H29" i="2"/>
  <c r="B30" i="2"/>
  <c r="E30" i="2" s="1"/>
  <c r="G30" i="2"/>
  <c r="H30" i="2"/>
  <c r="B31" i="2"/>
  <c r="E31" i="2" s="1"/>
  <c r="G31" i="2"/>
  <c r="B32" i="2"/>
  <c r="C32" i="2"/>
  <c r="D32" i="2"/>
  <c r="F32" i="2"/>
  <c r="F6" i="14"/>
  <c r="D11" i="14"/>
  <c r="E11" i="14"/>
  <c r="F11" i="14"/>
  <c r="D16" i="14"/>
  <c r="E16" i="14"/>
  <c r="F16" i="14"/>
  <c r="G22" i="2" l="1"/>
  <c r="H9" i="6"/>
  <c r="G9" i="6"/>
  <c r="E9" i="6"/>
  <c r="G20" i="15"/>
  <c r="E20" i="15"/>
  <c r="H20" i="15"/>
  <c r="G10" i="15"/>
  <c r="H10" i="15"/>
  <c r="E10" i="15"/>
  <c r="H32" i="2"/>
  <c r="G32" i="2"/>
  <c r="H31" i="2"/>
  <c r="E32" i="2"/>
  <c r="E22" i="2"/>
  <c r="H22" i="2"/>
  <c r="G11" i="2"/>
  <c r="E9" i="2"/>
  <c r="E10" i="2"/>
  <c r="E11" i="2"/>
  <c r="H11" i="2"/>
  <c r="H9" i="2"/>
  <c r="F18" i="14"/>
</calcChain>
</file>

<file path=xl/sharedStrings.xml><?xml version="1.0" encoding="utf-8"?>
<sst xmlns="http://schemas.openxmlformats.org/spreadsheetml/2006/main" count="264" uniqueCount="109">
  <si>
    <t>PLAN DE ALIMENTACIÓN PARA HEMBRAS REEMPLAZO</t>
  </si>
  <si>
    <t>FASE</t>
  </si>
  <si>
    <t>ETAPA EN DÍAS</t>
  </si>
  <si>
    <t>TIPO DE ALIMENTO</t>
  </si>
  <si>
    <t>OBSERVACIONES</t>
  </si>
  <si>
    <t>PRODUCTO</t>
  </si>
  <si>
    <t>EDAD INICIAL EN DÍAS</t>
  </si>
  <si>
    <t>CONSUMO TOTAL EN KILOS</t>
  </si>
  <si>
    <t>PREINICIADOR D.P.</t>
  </si>
  <si>
    <t>PREINICIADOR D.P TOTAL.</t>
  </si>
  <si>
    <t>PREINICIADOR TOTAL</t>
  </si>
  <si>
    <t>INICIADOR CHANCHITOS</t>
  </si>
  <si>
    <t>INICIADOR CHANCHITOS TOTAL</t>
  </si>
  <si>
    <t>TOTAL CONSUMO</t>
  </si>
  <si>
    <t>SOLLA S.A.</t>
  </si>
  <si>
    <t>LOTES SIN SEXAR</t>
  </si>
  <si>
    <t>ETAPA</t>
  </si>
  <si>
    <t>DÍAS</t>
  </si>
  <si>
    <t>KILOGRAMOS CONSUMIDOS</t>
  </si>
  <si>
    <t>CONSUMO PROMEDIO DÍA EN KG</t>
  </si>
  <si>
    <t>COMPORTAMIENTO TOTAL</t>
  </si>
  <si>
    <t>LOTES DE MACHOS</t>
  </si>
  <si>
    <t>LOTES DE HEMBRAS</t>
  </si>
  <si>
    <t>SEMANA</t>
  </si>
  <si>
    <t xml:space="preserve">CHANCHITOS </t>
  </si>
  <si>
    <t xml:space="preserve">FINALIZADOR </t>
  </si>
  <si>
    <t>FASE DE CEBA ALIMENTO TRADICIONAL SIN SEXAR</t>
  </si>
  <si>
    <t>CERDAS REEMPLAZO</t>
  </si>
  <si>
    <t>Dos primeras semanas despues de la llegada</t>
  </si>
  <si>
    <t>Entre los 125 kilos de peso y los 140 kilos de peso</t>
  </si>
  <si>
    <t>Aproximadamente de 70 a 80 kg de peso vivo</t>
  </si>
  <si>
    <t>PLAN DE ALIMENTACIÓN PARA HEMBRAS DE CRÍA</t>
  </si>
  <si>
    <t>Día 1 de parida</t>
  </si>
  <si>
    <t>Día 2 de parida</t>
  </si>
  <si>
    <t>Día 3 de parida</t>
  </si>
  <si>
    <t>A VOLUNTAD</t>
  </si>
  <si>
    <t>MACHOS REPRODUCTORES</t>
  </si>
  <si>
    <t>Destete al Servicio</t>
  </si>
  <si>
    <t>Menores de 11 meses</t>
  </si>
  <si>
    <t>Mayores de 11 meses</t>
  </si>
  <si>
    <t>CERDAS PRIMERIZAS GESTANTES</t>
  </si>
  <si>
    <t>CERDAS PRIMERIZAS PARIDAS</t>
  </si>
  <si>
    <t>CERDAS MULTIPARAS PARIDAS</t>
  </si>
  <si>
    <t xml:space="preserve">CERDAS MULTIPARAS GESTANTES </t>
  </si>
  <si>
    <t>Nota: esta tabla de consumos es una guía, evaluando la condición corporal.</t>
  </si>
  <si>
    <t>1 a 2 días de gestación</t>
  </si>
  <si>
    <t>3 a 28 días de gestación</t>
  </si>
  <si>
    <t>1 a 30 días de gestación</t>
  </si>
  <si>
    <t>CRIA CERDOS LACTANCIA</t>
  </si>
  <si>
    <t xml:space="preserve">CHANCHITOS GP </t>
  </si>
  <si>
    <t xml:space="preserve">FINALIZADOR GP </t>
  </si>
  <si>
    <t xml:space="preserve">FINALIZADOR GP 80 MAGRO </t>
  </si>
  <si>
    <t>31 a 100 días de gestación</t>
  </si>
  <si>
    <t>29 a 100 días de gestación</t>
  </si>
  <si>
    <t>Entre los 80 kg y los 125 kg de peso</t>
  </si>
  <si>
    <t>Desde la tercera semana despues del ingreso hasta 2 semanas antes del servicio</t>
  </si>
  <si>
    <t>Dos semanas antes del primer servicio</t>
  </si>
  <si>
    <t>CRIA CERDOS REEMPLAZO MEDICADO</t>
  </si>
  <si>
    <t>CANTIDAD EN KILOGRAMOS/DIA</t>
  </si>
  <si>
    <t>CRIA CERDOS</t>
  </si>
  <si>
    <t>CRIA CERDOS LACTANCIA PRIMERIZAS</t>
  </si>
  <si>
    <t>CRIA CERDOS REPRODUCTORES</t>
  </si>
  <si>
    <t xml:space="preserve">CRIA CERDOS LACTANCIA </t>
  </si>
  <si>
    <t>CRIA CERDOS REEMPLAZO</t>
  </si>
  <si>
    <t>Conversión</t>
  </si>
  <si>
    <t>CONSUMO PROMEDIO/DÍA EN KILOS</t>
  </si>
  <si>
    <t>GANANCIA ANIMAL/DÍA EN KILOS</t>
  </si>
  <si>
    <t>CHANCHITOS IC</t>
  </si>
  <si>
    <t>GANANCIA EN KILOGRAMOS</t>
  </si>
  <si>
    <t>CONVERSIÓN</t>
  </si>
  <si>
    <t>CHANCHITOS RECIBO</t>
  </si>
  <si>
    <t>CONVERSION</t>
  </si>
  <si>
    <t>Mantener un horario de alimentacion, repartiendo el alimento entre 4 o 5 comidas al día, con agua abundante, incrementar o mantener el consumo de alimento según la condición corporal.</t>
  </si>
  <si>
    <t>101 a 110 días de gestación</t>
  </si>
  <si>
    <t>111 a 115 días de gestación</t>
  </si>
  <si>
    <t>Mantener un horario de alimentacion, repartiendo el alimento entre 4 o 5 comidas al día. Suministrar agua abundante y de buena calidad. Incrementar o mantener el consumo de alimento según la condición corporal.</t>
  </si>
  <si>
    <t>Suministrar alimento fresco varias veces al día. Ofrecer agua abundante y de buena calidad</t>
  </si>
  <si>
    <t>Mantener un horario de alimentacion establecido, suministrando el alimento en 1 o 2 comidas.   Ofrecer agua abundante y de buena calidad. Evaluar semanalmente la condición corporal y ajustar la cantidad de alimento al resultado de la evaluación.</t>
  </si>
  <si>
    <t>Mantener un horario de alimentacion establecido, suministrando el alimento en 1 o 2 comidas.   Ofrecer agua abundante y de buena calidad. Evaluar semanalmente la condición corporal y ajustar la cantidad de alimento al resultado de la evaluación y al uso como reproductor.</t>
  </si>
  <si>
    <r>
      <t xml:space="preserve">Mantener disponible, permanentemente, agua en cantidad </t>
    </r>
    <r>
      <rPr>
        <b/>
        <sz val="10"/>
        <color indexed="62"/>
        <rFont val="Arial"/>
        <family val="2"/>
      </rPr>
      <t>y calidad</t>
    </r>
    <r>
      <rPr>
        <b/>
        <sz val="10"/>
        <rFont val="Arial"/>
        <family val="2"/>
      </rPr>
      <t xml:space="preserve"> de acuerdo a la etapa.</t>
    </r>
  </si>
  <si>
    <r>
      <t>Edad inicial</t>
    </r>
    <r>
      <rPr>
        <b/>
        <sz val="11"/>
        <color indexed="62"/>
        <rFont val="Arial"/>
        <family val="2"/>
      </rPr>
      <t xml:space="preserve"> en días</t>
    </r>
  </si>
  <si>
    <r>
      <t xml:space="preserve">Edad final </t>
    </r>
    <r>
      <rPr>
        <b/>
        <sz val="11"/>
        <color indexed="62"/>
        <rFont val="Arial"/>
        <family val="2"/>
      </rPr>
      <t xml:space="preserve">en días </t>
    </r>
  </si>
  <si>
    <r>
      <t xml:space="preserve">Peso inicial </t>
    </r>
    <r>
      <rPr>
        <b/>
        <sz val="11"/>
        <color indexed="62"/>
        <rFont val="Arial"/>
        <family val="2"/>
      </rPr>
      <t>en kg</t>
    </r>
  </si>
  <si>
    <r>
      <t xml:space="preserve">Peso final </t>
    </r>
    <r>
      <rPr>
        <b/>
        <sz val="11"/>
        <color indexed="62"/>
        <rFont val="Arial"/>
        <family val="2"/>
      </rPr>
      <t>en kg</t>
    </r>
  </si>
  <si>
    <r>
      <t xml:space="preserve">Ganancia </t>
    </r>
    <r>
      <rPr>
        <b/>
        <sz val="11"/>
        <color indexed="62"/>
        <rFont val="Arial"/>
        <family val="2"/>
      </rPr>
      <t>kg</t>
    </r>
    <r>
      <rPr>
        <b/>
        <sz val="11"/>
        <rFont val="Arial"/>
        <family val="2"/>
      </rPr>
      <t>/animal/día</t>
    </r>
  </si>
  <si>
    <r>
      <t xml:space="preserve">Consumo  </t>
    </r>
    <r>
      <rPr>
        <b/>
        <sz val="11"/>
        <color indexed="62"/>
        <rFont val="Arial"/>
        <family val="2"/>
      </rPr>
      <t>kg</t>
    </r>
    <r>
      <rPr>
        <b/>
        <sz val="11"/>
        <rFont val="Arial"/>
        <family val="2"/>
      </rPr>
      <t>/animal/día</t>
    </r>
  </si>
  <si>
    <t>Mantener un horario de alimentacion establecido, suministrando el alimento en 1 o 2 comidas.   Incrementar o mantener el consumo de alimento según la condición corporal. Ofrecer agua abundante y de buena calidad. Alojar en lugar aseado y seco.</t>
  </si>
  <si>
    <t>PREINICIADOR LECHONES</t>
  </si>
  <si>
    <t>Nota: el CRIA CERDOS REEMPLAZO (Medicado), se utiliza según el criterio del Medico Veterinario.</t>
  </si>
  <si>
    <t>Mantener disponible, permanentemente, agua en cantidad y calidad de acuerdo a la etapa.</t>
  </si>
  <si>
    <t>Día 4° al destete</t>
  </si>
  <si>
    <t>TABLA DE CONSUMOS  PRECEBO 28 a 70 días</t>
  </si>
  <si>
    <t>TABLA DE CONSUMOS  PRECEBO 21 a 70 días</t>
  </si>
  <si>
    <t>UTILIZAR FINALIZADOR G&amp;P 80 MAGRO LAS 4 ULTIMAS SEMANAS DE CEBA</t>
  </si>
  <si>
    <t>En consumo de alimento debe ser a voluntad, se restringe solamente en los machos que tengan consumos superiores a 3.2 kg/día</t>
  </si>
  <si>
    <r>
      <t>M</t>
    </r>
    <r>
      <rPr>
        <b/>
        <sz val="10"/>
        <color theme="1"/>
        <rFont val="Arial"/>
        <family val="2"/>
      </rPr>
      <t>antener disponible, permanentemente, agua en cantidad y calidad</t>
    </r>
    <r>
      <rPr>
        <b/>
        <sz val="10"/>
        <rFont val="Arial"/>
        <family val="2"/>
      </rPr>
      <t xml:space="preserve"> de acuerdo a la etapa.</t>
    </r>
  </si>
  <si>
    <t>PROGRAMA DE ALIMENTACIÓN PARA CERDOS INMUNO CASTRADOS EN CEBA</t>
  </si>
  <si>
    <t>PROGRAMA DE ALIMENTACIÓN PARA CERDOS CASTRADOS QUIRÚRGICOS EN CEBA</t>
  </si>
  <si>
    <t>2,2 - 2,5</t>
  </si>
  <si>
    <t>2,8 - 3,0</t>
  </si>
  <si>
    <t>1,8 a 2,0</t>
  </si>
  <si>
    <t>2,0 a 2,4</t>
  </si>
  <si>
    <t>2,5 a 3,0</t>
  </si>
  <si>
    <t>3,0 a 4,0</t>
  </si>
  <si>
    <t>2,5 a 2,7</t>
  </si>
  <si>
    <t>1,8 a 2,2</t>
  </si>
  <si>
    <t>2,0 - 2,5</t>
  </si>
  <si>
    <t>3,5  a 4,0</t>
  </si>
  <si>
    <t>2,0 a 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</si>
</sst>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.000"/>
    <numFmt numFmtId="168" formatCode="_ * #,##0.000_ ;_ * \-#,##0.000_ ;_ * &quot;-&quot;??_ ;_ @_ "/>
    <numFmt numFmtId="169" formatCode="_-* #,##0_-;\-* #,##0_-;_-* &quot;-&quot;???_-;_-@_-"/>
    <numFmt numFmtId="170" formatCode="_-* #,##0.000_-;\-* #,##0.000_-;_-* &quot;-&quot;???_-;_-@_-"/>
  </numFmts>
  <fonts count="17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b/>
      <sz val="11"/>
      <color indexed="62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22745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7" fillId="0" borderId="0"/>
  </cellStyleXfs>
  <cellXfs count="136">
    <xf numFmtId="0" fontId="0" fillId="0" borderId="0" xfId="0"/>
    <xf numFmtId="0" fontId="1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4" xfId="0" applyFont="1" applyBorder="1"/>
    <xf numFmtId="0" fontId="2" fillId="3" borderId="4" xfId="0" applyFont="1" applyFill="1" applyBorder="1" applyAlignment="1">
      <alignment horizontal="center" vertical="center" wrapText="1"/>
    </xf>
    <xf numFmtId="167" fontId="0" fillId="0" borderId="0" xfId="0" applyNumberFormat="1"/>
    <xf numFmtId="0" fontId="10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0" xfId="2"/>
    <xf numFmtId="0" fontId="10" fillId="4" borderId="5" xfId="2" applyFont="1" applyFill="1" applyBorder="1" applyAlignment="1">
      <alignment horizontal="center" vertical="center" wrapText="1"/>
    </xf>
    <xf numFmtId="0" fontId="7" fillId="5" borderId="1" xfId="2" applyFill="1" applyBorder="1" applyAlignment="1">
      <alignment horizontal="center"/>
    </xf>
    <xf numFmtId="0" fontId="7" fillId="0" borderId="8" xfId="2" applyBorder="1"/>
    <xf numFmtId="0" fontId="7" fillId="0" borderId="9" xfId="2" applyBorder="1"/>
    <xf numFmtId="168" fontId="0" fillId="0" borderId="9" xfId="1" applyNumberFormat="1" applyFont="1" applyBorder="1"/>
    <xf numFmtId="168" fontId="0" fillId="0" borderId="10" xfId="1" applyNumberFormat="1" applyFont="1" applyBorder="1"/>
    <xf numFmtId="0" fontId="7" fillId="0" borderId="3" xfId="2" applyFill="1" applyBorder="1"/>
    <xf numFmtId="0" fontId="2" fillId="5" borderId="5" xfId="2" applyFont="1" applyFill="1" applyBorder="1"/>
    <xf numFmtId="168" fontId="2" fillId="5" borderId="5" xfId="1" applyNumberFormat="1" applyFont="1" applyFill="1" applyBorder="1"/>
    <xf numFmtId="0" fontId="7" fillId="0" borderId="5" xfId="2" applyBorder="1"/>
    <xf numFmtId="0" fontId="7" fillId="0" borderId="12" xfId="2" applyBorder="1"/>
    <xf numFmtId="0" fontId="7" fillId="0" borderId="13" xfId="2" applyBorder="1"/>
    <xf numFmtId="168" fontId="0" fillId="0" borderId="13" xfId="1" applyNumberFormat="1" applyFont="1" applyBorder="1"/>
    <xf numFmtId="165" fontId="0" fillId="0" borderId="13" xfId="1" applyNumberFormat="1" applyFont="1" applyBorder="1"/>
    <xf numFmtId="0" fontId="7" fillId="6" borderId="1" xfId="2" applyFill="1" applyBorder="1" applyAlignment="1">
      <alignment horizontal="center"/>
    </xf>
    <xf numFmtId="0" fontId="7" fillId="0" borderId="14" xfId="2" applyBorder="1"/>
    <xf numFmtId="0" fontId="7" fillId="0" borderId="15" xfId="2" applyBorder="1"/>
    <xf numFmtId="168" fontId="0" fillId="0" borderId="15" xfId="1" applyNumberFormat="1" applyFont="1" applyBorder="1"/>
    <xf numFmtId="164" fontId="0" fillId="0" borderId="16" xfId="1" applyNumberFormat="1" applyFont="1" applyBorder="1"/>
    <xf numFmtId="0" fontId="7" fillId="6" borderId="2" xfId="2" applyFill="1" applyBorder="1" applyAlignment="1">
      <alignment horizontal="center"/>
    </xf>
    <xf numFmtId="0" fontId="7" fillId="0" borderId="17" xfId="2" applyBorder="1"/>
    <xf numFmtId="0" fontId="7" fillId="0" borderId="4" xfId="2" applyBorder="1"/>
    <xf numFmtId="168" fontId="0" fillId="0" borderId="4" xfId="1" applyNumberFormat="1" applyFont="1" applyBorder="1"/>
    <xf numFmtId="164" fontId="0" fillId="0" borderId="18" xfId="1" applyNumberFormat="1" applyFont="1" applyBorder="1"/>
    <xf numFmtId="0" fontId="7" fillId="6" borderId="3" xfId="2" applyFill="1" applyBorder="1" applyAlignment="1">
      <alignment horizontal="center"/>
    </xf>
    <xf numFmtId="0" fontId="7" fillId="0" borderId="19" xfId="2" applyBorder="1"/>
    <xf numFmtId="0" fontId="7" fillId="0" borderId="20" xfId="2" applyBorder="1"/>
    <xf numFmtId="168" fontId="0" fillId="0" borderId="20" xfId="1" applyNumberFormat="1" applyFont="1" applyBorder="1"/>
    <xf numFmtId="164" fontId="0" fillId="0" borderId="21" xfId="1" applyNumberFormat="1" applyFont="1" applyBorder="1"/>
    <xf numFmtId="0" fontId="7" fillId="0" borderId="1" xfId="2" applyBorder="1"/>
    <xf numFmtId="0" fontId="2" fillId="2" borderId="7" xfId="2" applyFont="1" applyFill="1" applyBorder="1"/>
    <xf numFmtId="0" fontId="2" fillId="2" borderId="3" xfId="2" applyFont="1" applyFill="1" applyBorder="1"/>
    <xf numFmtId="168" fontId="2" fillId="2" borderId="3" xfId="1" applyNumberFormat="1" applyFont="1" applyFill="1" applyBorder="1"/>
    <xf numFmtId="164" fontId="2" fillId="2" borderId="3" xfId="1" applyNumberFormat="1" applyFont="1" applyFill="1" applyBorder="1"/>
    <xf numFmtId="0" fontId="7" fillId="0" borderId="3" xfId="2" applyBorder="1"/>
    <xf numFmtId="0" fontId="7" fillId="7" borderId="1" xfId="2" applyFill="1" applyBorder="1" applyAlignment="1">
      <alignment horizontal="center"/>
    </xf>
    <xf numFmtId="0" fontId="7" fillId="0" borderId="22" xfId="2" applyBorder="1"/>
    <xf numFmtId="168" fontId="0" fillId="0" borderId="23" xfId="1" applyNumberFormat="1" applyFont="1" applyBorder="1"/>
    <xf numFmtId="0" fontId="7" fillId="7" borderId="2" xfId="2" applyFill="1" applyBorder="1" applyAlignment="1">
      <alignment horizontal="center"/>
    </xf>
    <xf numFmtId="0" fontId="7" fillId="0" borderId="24" xfId="2" applyBorder="1"/>
    <xf numFmtId="168" fontId="0" fillId="0" borderId="25" xfId="1" applyNumberFormat="1" applyFont="1" applyBorder="1"/>
    <xf numFmtId="0" fontId="7" fillId="7" borderId="3" xfId="2" applyFill="1" applyBorder="1" applyAlignment="1">
      <alignment horizontal="center"/>
    </xf>
    <xf numFmtId="0" fontId="7" fillId="0" borderId="26" xfId="2" applyBorder="1"/>
    <xf numFmtId="168" fontId="0" fillId="0" borderId="27" xfId="1" applyNumberFormat="1" applyFont="1" applyBorder="1"/>
    <xf numFmtId="0" fontId="2" fillId="7" borderId="5" xfId="2" applyFont="1" applyFill="1" applyBorder="1"/>
    <xf numFmtId="168" fontId="2" fillId="7" borderId="5" xfId="1" applyNumberFormat="1" applyFont="1" applyFill="1" applyBorder="1"/>
    <xf numFmtId="167" fontId="2" fillId="7" borderId="5" xfId="2" applyNumberFormat="1" applyFont="1" applyFill="1" applyBorder="1"/>
    <xf numFmtId="164" fontId="2" fillId="7" borderId="5" xfId="2" applyNumberFormat="1" applyFont="1" applyFill="1" applyBorder="1"/>
    <xf numFmtId="168" fontId="7" fillId="0" borderId="13" xfId="2" applyNumberFormat="1" applyBorder="1"/>
    <xf numFmtId="0" fontId="4" fillId="4" borderId="5" xfId="2" applyFont="1" applyFill="1" applyBorder="1"/>
    <xf numFmtId="0" fontId="10" fillId="4" borderId="5" xfId="2" applyFont="1" applyFill="1" applyBorder="1"/>
    <xf numFmtId="168" fontId="10" fillId="4" borderId="5" xfId="2" applyNumberFormat="1" applyFont="1" applyFill="1" applyBorder="1"/>
    <xf numFmtId="164" fontId="10" fillId="4" borderId="5" xfId="1" applyNumberFormat="1" applyFont="1" applyFill="1" applyBorder="1"/>
    <xf numFmtId="0" fontId="2" fillId="0" borderId="0" xfId="2" applyFont="1"/>
    <xf numFmtId="167" fontId="7" fillId="0" borderId="0" xfId="2" applyNumberFormat="1"/>
    <xf numFmtId="0" fontId="7" fillId="8" borderId="0" xfId="2" applyFill="1"/>
    <xf numFmtId="0" fontId="1" fillId="8" borderId="0" xfId="2" applyFont="1" applyFill="1"/>
    <xf numFmtId="2" fontId="7" fillId="0" borderId="0" xfId="2" applyNumberFormat="1"/>
    <xf numFmtId="169" fontId="7" fillId="0" borderId="0" xfId="2" applyNumberFormat="1"/>
    <xf numFmtId="0" fontId="7" fillId="0" borderId="0" xfId="0" applyFont="1"/>
    <xf numFmtId="1" fontId="0" fillId="0" borderId="0" xfId="0" applyNumberFormat="1"/>
    <xf numFmtId="0" fontId="0" fillId="0" borderId="0" xfId="0" applyFill="1"/>
    <xf numFmtId="0" fontId="4" fillId="4" borderId="2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0" xfId="0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167" fontId="0" fillId="0" borderId="0" xfId="0" applyNumberFormat="1" applyFill="1" applyBorder="1"/>
    <xf numFmtId="2" fontId="0" fillId="0" borderId="0" xfId="0" applyNumberFormat="1" applyFill="1" applyBorder="1"/>
    <xf numFmtId="0" fontId="11" fillId="0" borderId="7" xfId="0" applyFont="1" applyFill="1" applyBorder="1" applyAlignment="1">
      <alignment horizontal="center" vertical="center" wrapText="1"/>
    </xf>
    <xf numFmtId="170" fontId="7" fillId="0" borderId="0" xfId="2" applyNumberFormat="1"/>
    <xf numFmtId="0" fontId="11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/>
    <xf numFmtId="0" fontId="12" fillId="0" borderId="0" xfId="0" applyFont="1"/>
    <xf numFmtId="0" fontId="12" fillId="0" borderId="0" xfId="0" applyFont="1" applyFill="1"/>
    <xf numFmtId="0" fontId="3" fillId="0" borderId="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43" fontId="7" fillId="0" borderId="0" xfId="2" applyNumberFormat="1"/>
    <xf numFmtId="167" fontId="7" fillId="0" borderId="13" xfId="2" applyNumberFormat="1" applyBorder="1"/>
    <xf numFmtId="167" fontId="0" fillId="0" borderId="13" xfId="1" applyNumberFormat="1" applyFont="1" applyBorder="1"/>
    <xf numFmtId="1" fontId="0" fillId="0" borderId="0" xfId="0" applyNumberFormat="1" applyBorder="1"/>
    <xf numFmtId="0" fontId="13" fillId="0" borderId="0" xfId="0" applyFont="1"/>
    <xf numFmtId="167" fontId="14" fillId="0" borderId="0" xfId="0" applyNumberFormat="1" applyFont="1" applyFill="1"/>
    <xf numFmtId="164" fontId="0" fillId="0" borderId="11" xfId="1" applyNumberFormat="1" applyFont="1" applyBorder="1"/>
    <xf numFmtId="164" fontId="2" fillId="5" borderId="5" xfId="1" applyNumberFormat="1" applyFont="1" applyFill="1" applyBorder="1"/>
    <xf numFmtId="166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7" fontId="15" fillId="0" borderId="4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166" fontId="15" fillId="0" borderId="4" xfId="0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7" fontId="15" fillId="0" borderId="4" xfId="0" applyNumberFormat="1" applyFont="1" applyFill="1" applyBorder="1" applyAlignment="1">
      <alignment horizontal="center"/>
    </xf>
    <xf numFmtId="166" fontId="16" fillId="3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167" fontId="16" fillId="3" borderId="4" xfId="0" applyNumberFormat="1" applyFont="1" applyFill="1" applyBorder="1" applyAlignment="1">
      <alignment horizontal="center" vertical="center" wrapText="1"/>
    </xf>
    <xf numFmtId="2" fontId="16" fillId="3" borderId="4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166" fontId="16" fillId="9" borderId="4" xfId="0" applyNumberFormat="1" applyFont="1" applyFill="1" applyBorder="1" applyAlignment="1">
      <alignment horizontal="center" vertical="center" wrapText="1"/>
    </xf>
    <xf numFmtId="167" fontId="16" fillId="9" borderId="4" xfId="0" applyNumberFormat="1" applyFont="1" applyFill="1" applyBorder="1" applyAlignment="1">
      <alignment horizontal="center" vertical="center" wrapText="1"/>
    </xf>
    <xf numFmtId="2" fontId="16" fillId="9" borderId="4" xfId="0" applyNumberFormat="1" applyFont="1" applyFill="1" applyBorder="1" applyAlignment="1">
      <alignment horizontal="center" vertical="center" wrapText="1"/>
    </xf>
    <xf numFmtId="166" fontId="11" fillId="0" borderId="5" xfId="0" applyNumberFormat="1" applyFont="1" applyFill="1" applyBorder="1" applyAlignment="1">
      <alignment horizontal="center" vertical="center"/>
    </xf>
    <xf numFmtId="166" fontId="11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0" xfId="2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33"/>
      <color rgb="FF6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B3:F17"/>
  <sheetViews>
    <sheetView showGridLines="0" tabSelected="1" zoomScale="120" zoomScaleNormal="120" workbookViewId="0">
      <selection activeCell="A2" sqref="A2:G14"/>
    </sheetView>
  </sheetViews>
  <sheetFormatPr baseColWidth="10" defaultRowHeight="12.75" x14ac:dyDescent="0.2"/>
  <cols>
    <col min="2" max="2" width="22.7109375" customWidth="1"/>
    <col min="3" max="3" width="35.7109375" customWidth="1"/>
    <col min="4" max="4" width="38.28515625" bestFit="1" customWidth="1"/>
    <col min="5" max="5" width="15.7109375" bestFit="1" customWidth="1"/>
    <col min="6" max="6" width="24.85546875" customWidth="1"/>
  </cols>
  <sheetData>
    <row r="3" spans="2:6" ht="18" x14ac:dyDescent="0.25">
      <c r="B3" s="1" t="s">
        <v>0</v>
      </c>
    </row>
    <row r="5" spans="2:6" ht="13.5" thickBot="1" x14ac:dyDescent="0.25"/>
    <row r="6" spans="2:6" ht="45.75" thickBot="1" x14ac:dyDescent="0.25">
      <c r="B6" s="9" t="s">
        <v>1</v>
      </c>
      <c r="C6" s="9" t="s">
        <v>2</v>
      </c>
      <c r="D6" s="9" t="s">
        <v>3</v>
      </c>
      <c r="E6" s="9" t="s">
        <v>58</v>
      </c>
      <c r="F6" s="9" t="s">
        <v>4</v>
      </c>
    </row>
    <row r="7" spans="2:6" ht="26.25" thickBot="1" x14ac:dyDescent="0.25">
      <c r="B7" s="126" t="s">
        <v>27</v>
      </c>
      <c r="C7" s="86" t="s">
        <v>28</v>
      </c>
      <c r="D7" s="87" t="s">
        <v>57</v>
      </c>
      <c r="E7" s="123">
        <v>2</v>
      </c>
      <c r="F7" s="95" t="s">
        <v>30</v>
      </c>
    </row>
    <row r="8" spans="2:6" ht="39" thickBot="1" x14ac:dyDescent="0.25">
      <c r="B8" s="127"/>
      <c r="C8" s="86" t="s">
        <v>55</v>
      </c>
      <c r="D8" s="87" t="s">
        <v>63</v>
      </c>
      <c r="E8" s="88" t="s">
        <v>98</v>
      </c>
      <c r="F8" s="95" t="s">
        <v>54</v>
      </c>
    </row>
    <row r="9" spans="2:6" ht="39" thickBot="1" x14ac:dyDescent="0.25">
      <c r="B9" s="128"/>
      <c r="C9" s="125" t="s">
        <v>56</v>
      </c>
      <c r="D9" s="89" t="s">
        <v>48</v>
      </c>
      <c r="E9" s="90" t="s">
        <v>99</v>
      </c>
      <c r="F9" s="96" t="s">
        <v>29</v>
      </c>
    </row>
    <row r="10" spans="2:6" x14ac:dyDescent="0.2">
      <c r="C10" s="2"/>
      <c r="D10" s="2"/>
      <c r="E10" s="3"/>
      <c r="F10" s="2"/>
    </row>
    <row r="11" spans="2:6" x14ac:dyDescent="0.2">
      <c r="B11" s="91" t="s">
        <v>88</v>
      </c>
      <c r="C11" s="91"/>
      <c r="D11" s="91"/>
      <c r="E11" s="3"/>
      <c r="F11" s="2"/>
    </row>
    <row r="12" spans="2:6" x14ac:dyDescent="0.2">
      <c r="B12" s="92" t="s">
        <v>44</v>
      </c>
      <c r="C12" s="93"/>
      <c r="D12" s="91"/>
      <c r="E12" s="3"/>
      <c r="F12" s="2"/>
    </row>
    <row r="13" spans="2:6" x14ac:dyDescent="0.2">
      <c r="B13" s="92" t="s">
        <v>89</v>
      </c>
      <c r="C13" s="93"/>
      <c r="D13" s="93"/>
    </row>
    <row r="14" spans="2:6" x14ac:dyDescent="0.2">
      <c r="B14" s="93"/>
      <c r="C14" s="93"/>
      <c r="D14" s="93"/>
    </row>
    <row r="15" spans="2:6" x14ac:dyDescent="0.2">
      <c r="B15" s="93"/>
      <c r="C15" s="93"/>
      <c r="D15" s="94"/>
    </row>
    <row r="16" spans="2:6" x14ac:dyDescent="0.2">
      <c r="C16" s="93"/>
      <c r="D16" s="93"/>
    </row>
    <row r="17" spans="2:2" x14ac:dyDescent="0.2">
      <c r="B17" s="4"/>
    </row>
  </sheetData>
  <sheetProtection algorithmName="SHA-512" hashValue="lA+aTRIQgGI1lgQhw4AhXoSRfzxe5blYL53/ThzAssp2UWIgyT7hdzLx4VLZEIu08UPuhiGkMV44+NAmkO0HlA==" saltValue="jZhap0X16En1H6qo3t8QmA==" spinCount="100000" sheet="1" selectLockedCells="1"/>
  <mergeCells count="1">
    <mergeCell ref="B7:B9"/>
  </mergeCells>
  <pageMargins left="0.74803149606299213" right="0.74803149606299213" top="0.98425196850393704" bottom="0.98425196850393704" header="0" footer="0"/>
  <pageSetup scale="83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2:E36"/>
  <sheetViews>
    <sheetView showGridLines="0" zoomScale="110" zoomScaleNormal="110" workbookViewId="0">
      <selection activeCell="B8" sqref="B8"/>
    </sheetView>
  </sheetViews>
  <sheetFormatPr baseColWidth="10" defaultRowHeight="12.75" x14ac:dyDescent="0.2"/>
  <cols>
    <col min="1" max="1" width="21" customWidth="1"/>
    <col min="2" max="2" width="24.7109375" customWidth="1"/>
    <col min="3" max="3" width="19" customWidth="1"/>
    <col min="4" max="4" width="15.7109375" bestFit="1" customWidth="1"/>
    <col min="5" max="5" width="77.5703125" customWidth="1"/>
  </cols>
  <sheetData>
    <row r="2" spans="1:5" ht="18" x14ac:dyDescent="0.25">
      <c r="A2" s="1" t="s">
        <v>31</v>
      </c>
    </row>
    <row r="4" spans="1:5" ht="13.5" thickBot="1" x14ac:dyDescent="0.25"/>
    <row r="5" spans="1:5" ht="45.75" thickBot="1" x14ac:dyDescent="0.25">
      <c r="A5" s="9" t="s">
        <v>1</v>
      </c>
      <c r="B5" s="9" t="s">
        <v>2</v>
      </c>
      <c r="C5" s="9" t="s">
        <v>3</v>
      </c>
      <c r="D5" s="9" t="s">
        <v>58</v>
      </c>
      <c r="E5" s="9" t="s">
        <v>4</v>
      </c>
    </row>
    <row r="6" spans="1:5" ht="51.75" thickBot="1" x14ac:dyDescent="0.25">
      <c r="A6" s="129" t="s">
        <v>40</v>
      </c>
      <c r="B6" s="13" t="s">
        <v>47</v>
      </c>
      <c r="C6" s="12" t="s">
        <v>59</v>
      </c>
      <c r="D6" s="12">
        <v>1.8</v>
      </c>
      <c r="E6" s="12" t="s">
        <v>86</v>
      </c>
    </row>
    <row r="7" spans="1:5" ht="51.75" thickBot="1" x14ac:dyDescent="0.25">
      <c r="A7" s="130"/>
      <c r="B7" s="13" t="s">
        <v>52</v>
      </c>
      <c r="C7" s="12" t="s">
        <v>59</v>
      </c>
      <c r="D7" s="12" t="s">
        <v>100</v>
      </c>
      <c r="E7" s="12" t="s">
        <v>86</v>
      </c>
    </row>
    <row r="8" spans="1:5" ht="51.75" thickBot="1" x14ac:dyDescent="0.25">
      <c r="A8" s="130"/>
      <c r="B8" s="13" t="s">
        <v>73</v>
      </c>
      <c r="C8" s="12" t="s">
        <v>48</v>
      </c>
      <c r="D8" s="12" t="s">
        <v>101</v>
      </c>
      <c r="E8" s="12" t="s">
        <v>86</v>
      </c>
    </row>
    <row r="9" spans="1:5" ht="39" thickBot="1" x14ac:dyDescent="0.25">
      <c r="A9" s="131"/>
      <c r="B9" s="13" t="s">
        <v>74</v>
      </c>
      <c r="C9" s="12" t="s">
        <v>59</v>
      </c>
      <c r="D9" s="12" t="s">
        <v>102</v>
      </c>
      <c r="E9" s="12" t="s">
        <v>75</v>
      </c>
    </row>
    <row r="10" spans="1:5" ht="13.5" thickBot="1" x14ac:dyDescent="0.25">
      <c r="A10" s="97"/>
      <c r="B10" s="98"/>
      <c r="C10" s="98"/>
      <c r="D10" s="98"/>
      <c r="E10" s="98"/>
    </row>
    <row r="11" spans="1:5" ht="45.75" thickBot="1" x14ac:dyDescent="0.25">
      <c r="A11" s="99" t="s">
        <v>1</v>
      </c>
      <c r="B11" s="99" t="s">
        <v>2</v>
      </c>
      <c r="C11" s="99" t="s">
        <v>3</v>
      </c>
      <c r="D11" s="99" t="s">
        <v>58</v>
      </c>
      <c r="E11" s="99" t="s">
        <v>4</v>
      </c>
    </row>
    <row r="12" spans="1:5" ht="39" thickBot="1" x14ac:dyDescent="0.25">
      <c r="A12" s="129" t="s">
        <v>41</v>
      </c>
      <c r="B12" s="13" t="s">
        <v>32</v>
      </c>
      <c r="C12" s="12" t="s">
        <v>60</v>
      </c>
      <c r="D12" s="12">
        <v>1.5</v>
      </c>
      <c r="E12" s="12" t="s">
        <v>76</v>
      </c>
    </row>
    <row r="13" spans="1:5" ht="39" thickBot="1" x14ac:dyDescent="0.25">
      <c r="A13" s="130"/>
      <c r="B13" s="13" t="s">
        <v>33</v>
      </c>
      <c r="C13" s="12" t="s">
        <v>60</v>
      </c>
      <c r="D13" s="12">
        <v>2.5</v>
      </c>
      <c r="E13" s="12" t="s">
        <v>76</v>
      </c>
    </row>
    <row r="14" spans="1:5" ht="39" thickBot="1" x14ac:dyDescent="0.25">
      <c r="A14" s="130"/>
      <c r="B14" s="13" t="s">
        <v>34</v>
      </c>
      <c r="C14" s="12" t="s">
        <v>60</v>
      </c>
      <c r="D14" s="12">
        <v>3.5</v>
      </c>
      <c r="E14" s="12" t="s">
        <v>76</v>
      </c>
    </row>
    <row r="15" spans="1:5" ht="39" thickBot="1" x14ac:dyDescent="0.25">
      <c r="A15" s="130"/>
      <c r="B15" s="13" t="s">
        <v>90</v>
      </c>
      <c r="C15" s="12" t="s">
        <v>60</v>
      </c>
      <c r="D15" s="12" t="s">
        <v>35</v>
      </c>
      <c r="E15" s="12" t="s">
        <v>76</v>
      </c>
    </row>
    <row r="16" spans="1:5" ht="39" thickBot="1" x14ac:dyDescent="0.25">
      <c r="A16" s="131"/>
      <c r="B16" s="12" t="s">
        <v>37</v>
      </c>
      <c r="C16" s="12" t="s">
        <v>60</v>
      </c>
      <c r="D16" s="12" t="s">
        <v>103</v>
      </c>
      <c r="E16" s="12" t="s">
        <v>76</v>
      </c>
    </row>
    <row r="17" spans="1:5" ht="13.5" thickBot="1" x14ac:dyDescent="0.25">
      <c r="A17" s="97"/>
      <c r="B17" s="98"/>
      <c r="C17" s="98"/>
      <c r="D17" s="98"/>
      <c r="E17" s="98"/>
    </row>
    <row r="18" spans="1:5" ht="45.75" thickBot="1" x14ac:dyDescent="0.25">
      <c r="A18" s="99" t="s">
        <v>1</v>
      </c>
      <c r="B18" s="99" t="s">
        <v>2</v>
      </c>
      <c r="C18" s="99" t="s">
        <v>3</v>
      </c>
      <c r="D18" s="99" t="s">
        <v>58</v>
      </c>
      <c r="E18" s="99" t="s">
        <v>4</v>
      </c>
    </row>
    <row r="19" spans="1:5" ht="51.75" thickBot="1" x14ac:dyDescent="0.25">
      <c r="A19" s="129" t="s">
        <v>43</v>
      </c>
      <c r="B19" s="12" t="s">
        <v>45</v>
      </c>
      <c r="C19" s="12" t="s">
        <v>59</v>
      </c>
      <c r="D19" s="13" t="s">
        <v>100</v>
      </c>
      <c r="E19" s="12" t="s">
        <v>77</v>
      </c>
    </row>
    <row r="20" spans="1:5" ht="51.75" thickBot="1" x14ac:dyDescent="0.25">
      <c r="A20" s="130"/>
      <c r="B20" s="12" t="s">
        <v>46</v>
      </c>
      <c r="C20" s="12" t="s">
        <v>59</v>
      </c>
      <c r="D20" s="13" t="s">
        <v>104</v>
      </c>
      <c r="E20" s="12" t="s">
        <v>77</v>
      </c>
    </row>
    <row r="21" spans="1:5" ht="51.75" thickBot="1" x14ac:dyDescent="0.25">
      <c r="A21" s="130"/>
      <c r="B21" s="12" t="s">
        <v>53</v>
      </c>
      <c r="C21" s="12" t="s">
        <v>59</v>
      </c>
      <c r="D21" s="13" t="s">
        <v>105</v>
      </c>
      <c r="E21" s="12" t="s">
        <v>77</v>
      </c>
    </row>
    <row r="22" spans="1:5" ht="51.75" thickBot="1" x14ac:dyDescent="0.25">
      <c r="A22" s="130"/>
      <c r="B22" s="12" t="s">
        <v>73</v>
      </c>
      <c r="C22" s="12" t="s">
        <v>48</v>
      </c>
      <c r="D22" s="12" t="s">
        <v>105</v>
      </c>
      <c r="E22" s="12" t="s">
        <v>77</v>
      </c>
    </row>
    <row r="23" spans="1:5" ht="39" thickBot="1" x14ac:dyDescent="0.25">
      <c r="A23" s="131"/>
      <c r="B23" s="12" t="s">
        <v>74</v>
      </c>
      <c r="C23" s="12" t="s">
        <v>59</v>
      </c>
      <c r="D23" s="12" t="s">
        <v>106</v>
      </c>
      <c r="E23" s="12" t="s">
        <v>72</v>
      </c>
    </row>
    <row r="24" spans="1:5" ht="13.5" thickBot="1" x14ac:dyDescent="0.25">
      <c r="A24" s="97"/>
      <c r="B24" s="98"/>
      <c r="C24" s="98"/>
      <c r="D24" s="98"/>
      <c r="E24" s="98"/>
    </row>
    <row r="25" spans="1:5" ht="45.75" thickBot="1" x14ac:dyDescent="0.25">
      <c r="A25" s="99" t="s">
        <v>1</v>
      </c>
      <c r="B25" s="99" t="s">
        <v>2</v>
      </c>
      <c r="C25" s="99" t="s">
        <v>3</v>
      </c>
      <c r="D25" s="99" t="s">
        <v>58</v>
      </c>
      <c r="E25" s="99" t="s">
        <v>4</v>
      </c>
    </row>
    <row r="26" spans="1:5" ht="26.25" thickBot="1" x14ac:dyDescent="0.25">
      <c r="A26" s="129" t="s">
        <v>42</v>
      </c>
      <c r="B26" s="84" t="s">
        <v>32</v>
      </c>
      <c r="C26" s="12" t="s">
        <v>48</v>
      </c>
      <c r="D26" s="12">
        <v>1.5</v>
      </c>
      <c r="E26" s="12" t="s">
        <v>76</v>
      </c>
    </row>
    <row r="27" spans="1:5" ht="26.25" thickBot="1" x14ac:dyDescent="0.25">
      <c r="A27" s="130"/>
      <c r="B27" s="13" t="s">
        <v>33</v>
      </c>
      <c r="C27" s="12" t="s">
        <v>62</v>
      </c>
      <c r="D27" s="124">
        <v>3</v>
      </c>
      <c r="E27" s="12" t="s">
        <v>76</v>
      </c>
    </row>
    <row r="28" spans="1:5" ht="26.25" thickBot="1" x14ac:dyDescent="0.25">
      <c r="A28" s="130"/>
      <c r="B28" s="13" t="s">
        <v>34</v>
      </c>
      <c r="C28" s="12" t="s">
        <v>48</v>
      </c>
      <c r="D28" s="12">
        <v>4.5</v>
      </c>
      <c r="E28" s="12" t="s">
        <v>76</v>
      </c>
    </row>
    <row r="29" spans="1:5" ht="26.25" thickBot="1" x14ac:dyDescent="0.25">
      <c r="A29" s="130"/>
      <c r="B29" s="13" t="s">
        <v>90</v>
      </c>
      <c r="C29" s="12" t="s">
        <v>48</v>
      </c>
      <c r="D29" s="12" t="s">
        <v>35</v>
      </c>
      <c r="E29" s="12" t="s">
        <v>76</v>
      </c>
    </row>
    <row r="30" spans="1:5" ht="26.25" thickBot="1" x14ac:dyDescent="0.25">
      <c r="A30" s="131"/>
      <c r="B30" s="13" t="s">
        <v>37</v>
      </c>
      <c r="C30" s="12" t="s">
        <v>62</v>
      </c>
      <c r="D30" s="12" t="s">
        <v>107</v>
      </c>
      <c r="E30" s="12" t="s">
        <v>76</v>
      </c>
    </row>
    <row r="31" spans="1:5" ht="13.5" thickBot="1" x14ac:dyDescent="0.25">
      <c r="A31" s="97"/>
      <c r="B31" s="98"/>
      <c r="C31" s="98"/>
      <c r="D31" s="98"/>
      <c r="E31" s="98"/>
    </row>
    <row r="32" spans="1:5" ht="45.75" thickBot="1" x14ac:dyDescent="0.25">
      <c r="A32" s="99" t="s">
        <v>1</v>
      </c>
      <c r="B32" s="99" t="s">
        <v>2</v>
      </c>
      <c r="C32" s="99" t="s">
        <v>3</v>
      </c>
      <c r="D32" s="99" t="s">
        <v>58</v>
      </c>
      <c r="E32" s="99" t="s">
        <v>4</v>
      </c>
    </row>
    <row r="33" spans="1:5" ht="51.75" thickBot="1" x14ac:dyDescent="0.25">
      <c r="A33" s="129" t="s">
        <v>36</v>
      </c>
      <c r="B33" s="12" t="s">
        <v>38</v>
      </c>
      <c r="C33" s="12" t="s">
        <v>61</v>
      </c>
      <c r="D33" s="12" t="s">
        <v>102</v>
      </c>
      <c r="E33" s="12" t="s">
        <v>77</v>
      </c>
    </row>
    <row r="34" spans="1:5" ht="51.75" thickBot="1" x14ac:dyDescent="0.25">
      <c r="A34" s="131"/>
      <c r="B34" s="12" t="s">
        <v>39</v>
      </c>
      <c r="C34" s="12" t="s">
        <v>61</v>
      </c>
      <c r="D34" s="12" t="s">
        <v>108</v>
      </c>
      <c r="E34" s="12" t="s">
        <v>78</v>
      </c>
    </row>
    <row r="36" spans="1:5" x14ac:dyDescent="0.2">
      <c r="A36" s="4"/>
    </row>
  </sheetData>
  <sheetProtection algorithmName="SHA-512" hashValue="xftsvYZwOfIDJvmONTRXaemdjG0KDIH3Vi5IQQltNr+zGiyOqBY0D9JwApFG2AHOvSXld6+6iJW1zcJC0eYtmA==" saltValue="COG6rtp+h5A/ONhKnI9Qdg==" spinCount="100000" sheet="1" selectLockedCells="1"/>
  <mergeCells count="5">
    <mergeCell ref="A6:A9"/>
    <mergeCell ref="A12:A16"/>
    <mergeCell ref="A26:A30"/>
    <mergeCell ref="A19:A23"/>
    <mergeCell ref="A33:A3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L60"/>
  <sheetViews>
    <sheetView showGridLines="0" topLeftCell="A40" workbookViewId="0">
      <selection activeCell="C47" sqref="C47"/>
    </sheetView>
  </sheetViews>
  <sheetFormatPr baseColWidth="10" defaultRowHeight="12.75" x14ac:dyDescent="0.2"/>
  <cols>
    <col min="1" max="1" width="11.42578125" style="14"/>
    <col min="2" max="2" width="36.5703125" style="14" customWidth="1"/>
    <col min="3" max="3" width="17.140625" style="14" customWidth="1"/>
    <col min="4" max="4" width="19" style="14" customWidth="1"/>
    <col min="5" max="5" width="22.85546875" style="14" customWidth="1"/>
    <col min="6" max="6" width="17.5703125" style="14" customWidth="1"/>
    <col min="7" max="11" width="11.42578125" style="14"/>
    <col min="12" max="12" width="16.140625" style="14" customWidth="1"/>
    <col min="13" max="16384" width="11.42578125" style="14"/>
  </cols>
  <sheetData>
    <row r="1" spans="1:12" x14ac:dyDescent="0.2">
      <c r="A1" s="70"/>
      <c r="B1" s="70"/>
      <c r="C1" s="70"/>
      <c r="D1" s="70"/>
      <c r="E1" s="70"/>
      <c r="F1" s="70"/>
      <c r="G1" s="132"/>
      <c r="H1" s="132"/>
      <c r="I1" s="132"/>
      <c r="J1" s="132"/>
      <c r="K1" s="132"/>
      <c r="L1" s="132"/>
    </row>
    <row r="2" spans="1:12" ht="18" x14ac:dyDescent="0.25">
      <c r="A2" s="70"/>
      <c r="B2" s="71" t="s">
        <v>92</v>
      </c>
      <c r="C2" s="70"/>
      <c r="D2" s="70"/>
      <c r="E2" s="70"/>
      <c r="F2" s="70"/>
      <c r="G2" s="132"/>
      <c r="H2" s="132"/>
      <c r="I2" s="132"/>
      <c r="J2" s="132"/>
      <c r="K2" s="132"/>
      <c r="L2" s="132"/>
    </row>
    <row r="3" spans="1:12" ht="13.5" thickBot="1" x14ac:dyDescent="0.25">
      <c r="A3" s="70"/>
      <c r="B3" s="70"/>
      <c r="C3" s="70"/>
      <c r="D3" s="70"/>
      <c r="E3" s="70"/>
      <c r="F3" s="70"/>
      <c r="G3" s="132"/>
      <c r="H3" s="132"/>
      <c r="I3" s="132"/>
      <c r="J3" s="132"/>
      <c r="K3" s="132"/>
      <c r="L3" s="132"/>
    </row>
    <row r="4" spans="1:12" ht="45.75" thickBot="1" x14ac:dyDescent="0.25">
      <c r="A4" s="15" t="s">
        <v>23</v>
      </c>
      <c r="B4" s="15" t="s">
        <v>5</v>
      </c>
      <c r="C4" s="15" t="s">
        <v>6</v>
      </c>
      <c r="D4" s="15" t="s">
        <v>65</v>
      </c>
      <c r="E4" s="15" t="s">
        <v>66</v>
      </c>
      <c r="F4" s="15" t="s">
        <v>7</v>
      </c>
    </row>
    <row r="5" spans="1:12" ht="13.5" thickBot="1" x14ac:dyDescent="0.25">
      <c r="A5" s="16">
        <v>1</v>
      </c>
      <c r="B5" s="17" t="s">
        <v>8</v>
      </c>
      <c r="C5" s="18">
        <v>21</v>
      </c>
      <c r="D5" s="19">
        <v>0.182</v>
      </c>
      <c r="E5" s="20">
        <v>0.17299999999999999</v>
      </c>
      <c r="F5" s="106">
        <v>1.274</v>
      </c>
      <c r="J5" s="69"/>
      <c r="L5" s="85"/>
    </row>
    <row r="6" spans="1:12" ht="15.75" thickBot="1" x14ac:dyDescent="0.3">
      <c r="A6" s="21"/>
      <c r="B6" s="22" t="s">
        <v>9</v>
      </c>
      <c r="C6" s="22">
        <v>28</v>
      </c>
      <c r="D6" s="23">
        <v>0.182</v>
      </c>
      <c r="E6" s="23">
        <v>0.17299999999999999</v>
      </c>
      <c r="F6" s="107">
        <f>SUM(F5)</f>
        <v>1.274</v>
      </c>
      <c r="J6" s="69"/>
    </row>
    <row r="7" spans="1:12" ht="13.5" thickBot="1" x14ac:dyDescent="0.25">
      <c r="A7" s="24"/>
      <c r="B7" s="25"/>
      <c r="C7" s="26"/>
      <c r="D7" s="27"/>
      <c r="E7" s="28"/>
      <c r="F7" s="28"/>
      <c r="J7" s="69"/>
    </row>
    <row r="8" spans="1:12" x14ac:dyDescent="0.2">
      <c r="A8" s="29">
        <v>2</v>
      </c>
      <c r="B8" s="30" t="s">
        <v>87</v>
      </c>
      <c r="C8" s="31">
        <v>28</v>
      </c>
      <c r="D8" s="32">
        <v>0.38100000000000001</v>
      </c>
      <c r="E8" s="32">
        <v>0.34300000000000003</v>
      </c>
      <c r="F8" s="33">
        <v>2.6669999999999998</v>
      </c>
      <c r="J8" s="69"/>
      <c r="L8" s="85"/>
    </row>
    <row r="9" spans="1:12" x14ac:dyDescent="0.2">
      <c r="A9" s="34">
        <v>3</v>
      </c>
      <c r="B9" s="35" t="s">
        <v>87</v>
      </c>
      <c r="C9" s="36">
        <v>35</v>
      </c>
      <c r="D9" s="37">
        <v>0.52200000000000002</v>
      </c>
      <c r="E9" s="37">
        <v>0.42500000000000004</v>
      </c>
      <c r="F9" s="38">
        <v>3.6539999999999999</v>
      </c>
      <c r="J9" s="69"/>
      <c r="L9" s="85"/>
    </row>
    <row r="10" spans="1:12" ht="13.5" thickBot="1" x14ac:dyDescent="0.25">
      <c r="A10" s="39">
        <v>4</v>
      </c>
      <c r="B10" s="40" t="s">
        <v>87</v>
      </c>
      <c r="C10" s="41">
        <v>42</v>
      </c>
      <c r="D10" s="42">
        <v>0.72199999999999998</v>
      </c>
      <c r="E10" s="42">
        <v>0.54</v>
      </c>
      <c r="F10" s="43">
        <v>5.0540000000000003</v>
      </c>
      <c r="J10" s="69"/>
      <c r="L10" s="85"/>
    </row>
    <row r="11" spans="1:12" ht="15.75" thickBot="1" x14ac:dyDescent="0.3">
      <c r="A11" s="44"/>
      <c r="B11" s="45" t="s">
        <v>10</v>
      </c>
      <c r="C11" s="46">
        <v>49</v>
      </c>
      <c r="D11" s="47">
        <f>+(D8+D9+D10)/3</f>
        <v>0.54166666666666663</v>
      </c>
      <c r="E11" s="47">
        <f>+(E8+E9+E10)/3</f>
        <v>0.436</v>
      </c>
      <c r="F11" s="48">
        <f>SUM(F8:F10)</f>
        <v>11.375</v>
      </c>
      <c r="J11" s="69"/>
      <c r="L11" s="85"/>
    </row>
    <row r="12" spans="1:12" ht="13.5" thickBot="1" x14ac:dyDescent="0.25">
      <c r="A12" s="49"/>
      <c r="B12" s="25"/>
      <c r="C12" s="26"/>
      <c r="D12" s="27"/>
      <c r="E12" s="28"/>
      <c r="F12" s="28"/>
      <c r="J12" s="69"/>
    </row>
    <row r="13" spans="1:12" x14ac:dyDescent="0.2">
      <c r="A13" s="50">
        <v>5</v>
      </c>
      <c r="B13" s="51" t="s">
        <v>11</v>
      </c>
      <c r="C13" s="30">
        <v>49</v>
      </c>
      <c r="D13" s="32">
        <v>0.95399999999999996</v>
      </c>
      <c r="E13" s="52">
        <v>0.67200000000000004</v>
      </c>
      <c r="F13" s="33">
        <v>6.6779999999999999</v>
      </c>
      <c r="J13" s="69"/>
      <c r="L13" s="85"/>
    </row>
    <row r="14" spans="1:12" x14ac:dyDescent="0.2">
      <c r="A14" s="53">
        <v>6</v>
      </c>
      <c r="B14" s="54" t="s">
        <v>11</v>
      </c>
      <c r="C14" s="35">
        <v>56</v>
      </c>
      <c r="D14" s="37">
        <v>1.1100000000000001</v>
      </c>
      <c r="E14" s="55">
        <v>0.72099999999999997</v>
      </c>
      <c r="F14" s="38">
        <v>7.7700000000000005</v>
      </c>
      <c r="J14" s="69"/>
      <c r="L14" s="85"/>
    </row>
    <row r="15" spans="1:12" ht="13.5" thickBot="1" x14ac:dyDescent="0.25">
      <c r="A15" s="56">
        <v>7</v>
      </c>
      <c r="B15" s="57" t="s">
        <v>11</v>
      </c>
      <c r="C15" s="40">
        <v>63</v>
      </c>
      <c r="D15" s="42">
        <v>1.26</v>
      </c>
      <c r="E15" s="58">
        <v>0.76800000000000002</v>
      </c>
      <c r="F15" s="43">
        <v>8.82</v>
      </c>
      <c r="J15" s="69"/>
      <c r="L15" s="85"/>
    </row>
    <row r="16" spans="1:12" ht="15.75" thickBot="1" x14ac:dyDescent="0.3">
      <c r="B16" s="59" t="s">
        <v>12</v>
      </c>
      <c r="C16" s="59">
        <v>70</v>
      </c>
      <c r="D16" s="60">
        <f>+(D13+D14+D15)/3</f>
        <v>1.1079999999999999</v>
      </c>
      <c r="E16" s="61">
        <f>+(E13+E14+E15)/3</f>
        <v>0.72033333333333338</v>
      </c>
      <c r="F16" s="62">
        <f>SUM(F13:F15)</f>
        <v>23.268000000000001</v>
      </c>
      <c r="L16" s="85"/>
    </row>
    <row r="17" spans="1:7" ht="13.5" thickBot="1" x14ac:dyDescent="0.25">
      <c r="B17" s="26"/>
      <c r="C17" s="26"/>
      <c r="D17" s="63"/>
      <c r="E17" s="26"/>
      <c r="F17" s="26"/>
    </row>
    <row r="18" spans="1:7" ht="15.75" thickBot="1" x14ac:dyDescent="0.3">
      <c r="B18" s="64" t="s">
        <v>13</v>
      </c>
      <c r="C18" s="65"/>
      <c r="D18" s="66"/>
      <c r="E18" s="65"/>
      <c r="F18" s="67">
        <f>+F6+F11+F16</f>
        <v>35.917000000000002</v>
      </c>
      <c r="G18" s="100"/>
    </row>
    <row r="20" spans="1:7" ht="15" x14ac:dyDescent="0.25">
      <c r="A20" s="68" t="s">
        <v>80</v>
      </c>
      <c r="C20" s="14">
        <v>21</v>
      </c>
    </row>
    <row r="21" spans="1:7" ht="15" x14ac:dyDescent="0.25">
      <c r="A21" s="68" t="s">
        <v>81</v>
      </c>
      <c r="C21" s="14">
        <v>70</v>
      </c>
    </row>
    <row r="22" spans="1:7" ht="15" x14ac:dyDescent="0.25">
      <c r="A22" s="68" t="s">
        <v>82</v>
      </c>
      <c r="C22" s="14">
        <v>6.2</v>
      </c>
    </row>
    <row r="23" spans="1:7" ht="15" x14ac:dyDescent="0.25">
      <c r="A23" s="68" t="s">
        <v>83</v>
      </c>
      <c r="C23" s="73">
        <v>31.994000000000003</v>
      </c>
    </row>
    <row r="24" spans="1:7" ht="15" x14ac:dyDescent="0.25">
      <c r="A24" s="68" t="s">
        <v>84</v>
      </c>
      <c r="C24" s="69">
        <v>0.52640816326530615</v>
      </c>
    </row>
    <row r="25" spans="1:7" ht="15" x14ac:dyDescent="0.25">
      <c r="A25" s="68" t="s">
        <v>85</v>
      </c>
      <c r="C25" s="69">
        <v>0.73299999999999998</v>
      </c>
    </row>
    <row r="26" spans="1:7" ht="15" x14ac:dyDescent="0.25">
      <c r="A26" s="68" t="s">
        <v>64</v>
      </c>
      <c r="C26" s="72">
        <v>1.3924556098317438</v>
      </c>
    </row>
    <row r="28" spans="1:7" x14ac:dyDescent="0.2">
      <c r="A28" s="4" t="s">
        <v>79</v>
      </c>
    </row>
    <row r="34" spans="1:12" x14ac:dyDescent="0.2">
      <c r="A34" s="70"/>
      <c r="B34" s="70"/>
      <c r="C34" s="70"/>
      <c r="D34" s="70"/>
      <c r="E34" s="70"/>
      <c r="F34" s="70"/>
      <c r="G34" s="132"/>
      <c r="H34" s="132"/>
      <c r="I34" s="132"/>
      <c r="J34" s="132"/>
      <c r="K34" s="132"/>
      <c r="L34" s="132"/>
    </row>
    <row r="35" spans="1:12" ht="18" x14ac:dyDescent="0.25">
      <c r="A35" s="70"/>
      <c r="B35" s="71" t="s">
        <v>91</v>
      </c>
      <c r="C35" s="70"/>
      <c r="D35" s="70"/>
      <c r="E35" s="70"/>
      <c r="F35" s="70"/>
      <c r="G35" s="132"/>
      <c r="H35" s="132"/>
      <c r="I35" s="132"/>
      <c r="J35" s="132"/>
      <c r="K35" s="132"/>
      <c r="L35" s="132"/>
    </row>
    <row r="36" spans="1:12" ht="13.5" thickBot="1" x14ac:dyDescent="0.25">
      <c r="A36" s="70"/>
      <c r="B36" s="70"/>
      <c r="C36" s="70"/>
      <c r="D36" s="70"/>
      <c r="E36" s="70"/>
      <c r="F36" s="70"/>
      <c r="G36" s="132"/>
      <c r="H36" s="132"/>
      <c r="I36" s="132"/>
      <c r="J36" s="132"/>
      <c r="K36" s="132"/>
      <c r="L36" s="132"/>
    </row>
    <row r="37" spans="1:12" ht="45.75" thickBot="1" x14ac:dyDescent="0.25">
      <c r="A37" s="15" t="s">
        <v>23</v>
      </c>
      <c r="B37" s="15" t="s">
        <v>5</v>
      </c>
      <c r="C37" s="15" t="s">
        <v>6</v>
      </c>
      <c r="D37" s="15" t="s">
        <v>65</v>
      </c>
      <c r="E37" s="15" t="s">
        <v>66</v>
      </c>
      <c r="F37" s="15" t="s">
        <v>7</v>
      </c>
    </row>
    <row r="38" spans="1:12" ht="13.5" thickBot="1" x14ac:dyDescent="0.25">
      <c r="A38" s="16">
        <v>1</v>
      </c>
      <c r="B38" s="17" t="s">
        <v>8</v>
      </c>
      <c r="C38" s="31">
        <v>28</v>
      </c>
      <c r="D38" s="32">
        <v>0.38100000000000001</v>
      </c>
      <c r="E38" s="32">
        <v>0.34300000000000003</v>
      </c>
      <c r="F38" s="33">
        <v>2.6669999999999998</v>
      </c>
      <c r="J38" s="69"/>
      <c r="L38" s="85"/>
    </row>
    <row r="39" spans="1:12" ht="15.75" thickBot="1" x14ac:dyDescent="0.3">
      <c r="A39" s="21"/>
      <c r="B39" s="22" t="s">
        <v>9</v>
      </c>
      <c r="C39" s="22">
        <v>35</v>
      </c>
      <c r="D39" s="23">
        <v>0.182</v>
      </c>
      <c r="E39" s="23">
        <v>0.17299999999999999</v>
      </c>
      <c r="F39" s="107">
        <f>SUM(F38)</f>
        <v>2.6669999999999998</v>
      </c>
      <c r="J39" s="69"/>
    </row>
    <row r="40" spans="1:12" ht="13.5" thickBot="1" x14ac:dyDescent="0.25">
      <c r="A40" s="24"/>
      <c r="B40" s="25"/>
      <c r="C40" s="26"/>
      <c r="D40" s="27"/>
      <c r="E40" s="28"/>
      <c r="F40" s="28"/>
      <c r="J40" s="69"/>
    </row>
    <row r="41" spans="1:12" x14ac:dyDescent="0.2">
      <c r="A41" s="29">
        <v>2</v>
      </c>
      <c r="B41" s="35" t="s">
        <v>87</v>
      </c>
      <c r="C41" s="36">
        <v>35</v>
      </c>
      <c r="D41" s="37">
        <v>0.52200000000000002</v>
      </c>
      <c r="E41" s="37">
        <v>0.42500000000000004</v>
      </c>
      <c r="F41" s="38">
        <v>3.6539999999999999</v>
      </c>
      <c r="J41" s="69"/>
      <c r="L41" s="85"/>
    </row>
    <row r="42" spans="1:12" ht="13.5" thickBot="1" x14ac:dyDescent="0.25">
      <c r="A42" s="34">
        <v>3</v>
      </c>
      <c r="B42" s="40" t="s">
        <v>87</v>
      </c>
      <c r="C42" s="41">
        <v>42</v>
      </c>
      <c r="D42" s="42">
        <v>0.72199999999999998</v>
      </c>
      <c r="E42" s="42">
        <v>0.54</v>
      </c>
      <c r="F42" s="43">
        <v>5.0540000000000003</v>
      </c>
      <c r="J42" s="69"/>
      <c r="L42" s="85"/>
    </row>
    <row r="43" spans="1:12" ht="15.75" thickBot="1" x14ac:dyDescent="0.3">
      <c r="A43" s="44"/>
      <c r="B43" s="45" t="s">
        <v>10</v>
      </c>
      <c r="C43" s="46">
        <v>49</v>
      </c>
      <c r="D43" s="47">
        <f>+(D41+D42)/2</f>
        <v>0.622</v>
      </c>
      <c r="E43" s="47">
        <f>+(E41+E42)/2</f>
        <v>0.48250000000000004</v>
      </c>
      <c r="F43" s="48">
        <f>SUM(F41:F42)</f>
        <v>8.7080000000000002</v>
      </c>
      <c r="J43" s="69"/>
      <c r="L43" s="85"/>
    </row>
    <row r="44" spans="1:12" ht="13.5" thickBot="1" x14ac:dyDescent="0.25">
      <c r="A44" s="49"/>
      <c r="B44" s="25"/>
      <c r="C44" s="101"/>
      <c r="D44" s="102"/>
      <c r="E44" s="102"/>
      <c r="F44" s="102"/>
      <c r="J44" s="69"/>
    </row>
    <row r="45" spans="1:12" x14ac:dyDescent="0.2">
      <c r="A45" s="50">
        <v>4</v>
      </c>
      <c r="B45" s="51" t="s">
        <v>11</v>
      </c>
      <c r="C45" s="30">
        <v>49</v>
      </c>
      <c r="D45" s="32">
        <v>0.95399999999999996</v>
      </c>
      <c r="E45" s="52">
        <v>0.67200000000000004</v>
      </c>
      <c r="F45" s="33">
        <v>6.6779999999999999</v>
      </c>
      <c r="J45" s="69"/>
      <c r="L45" s="85"/>
    </row>
    <row r="46" spans="1:12" x14ac:dyDescent="0.2">
      <c r="A46" s="53">
        <v>5</v>
      </c>
      <c r="B46" s="54" t="s">
        <v>11</v>
      </c>
      <c r="C46" s="35">
        <v>56</v>
      </c>
      <c r="D46" s="37">
        <v>1.1100000000000001</v>
      </c>
      <c r="E46" s="55">
        <v>0.72099999999999997</v>
      </c>
      <c r="F46" s="38">
        <v>7.7700000000000005</v>
      </c>
      <c r="J46" s="69"/>
      <c r="L46" s="85"/>
    </row>
    <row r="47" spans="1:12" ht="13.5" thickBot="1" x14ac:dyDescent="0.25">
      <c r="A47" s="56">
        <v>6</v>
      </c>
      <c r="B47" s="57" t="s">
        <v>11</v>
      </c>
      <c r="C47" s="40">
        <v>63</v>
      </c>
      <c r="D47" s="42">
        <v>1.26</v>
      </c>
      <c r="E47" s="58">
        <v>0.76800000000000002</v>
      </c>
      <c r="F47" s="43">
        <v>8.82</v>
      </c>
      <c r="J47" s="69"/>
      <c r="L47" s="85"/>
    </row>
    <row r="48" spans="1:12" ht="15.75" thickBot="1" x14ac:dyDescent="0.3">
      <c r="B48" s="59" t="s">
        <v>12</v>
      </c>
      <c r="C48" s="59">
        <v>70</v>
      </c>
      <c r="D48" s="60">
        <f>+(D45+D46+D47)/3</f>
        <v>1.1079999999999999</v>
      </c>
      <c r="E48" s="61">
        <f>+(E45+E46+E47)/3</f>
        <v>0.72033333333333338</v>
      </c>
      <c r="F48" s="62">
        <f>SUM(F45:F47)</f>
        <v>23.268000000000001</v>
      </c>
      <c r="L48" s="85"/>
    </row>
    <row r="49" spans="1:7" ht="13.5" thickBot="1" x14ac:dyDescent="0.25">
      <c r="B49" s="26"/>
      <c r="C49" s="26"/>
      <c r="D49" s="63"/>
      <c r="E49" s="26"/>
      <c r="F49" s="26"/>
    </row>
    <row r="50" spans="1:7" ht="15.75" thickBot="1" x14ac:dyDescent="0.3">
      <c r="B50" s="64" t="s">
        <v>13</v>
      </c>
      <c r="C50" s="65"/>
      <c r="D50" s="66"/>
      <c r="E50" s="65"/>
      <c r="F50" s="67">
        <f>+F39+F43+F48</f>
        <v>34.643000000000001</v>
      </c>
      <c r="G50" s="100"/>
    </row>
    <row r="52" spans="1:7" ht="15" x14ac:dyDescent="0.25">
      <c r="A52" s="68" t="s">
        <v>80</v>
      </c>
      <c r="C52" s="14">
        <v>28</v>
      </c>
    </row>
    <row r="53" spans="1:7" ht="15" x14ac:dyDescent="0.25">
      <c r="A53" s="68" t="s">
        <v>81</v>
      </c>
      <c r="C53" s="14">
        <v>70</v>
      </c>
    </row>
    <row r="54" spans="1:7" ht="15" x14ac:dyDescent="0.25">
      <c r="A54" s="68" t="s">
        <v>82</v>
      </c>
      <c r="C54" s="14">
        <v>7.8</v>
      </c>
    </row>
    <row r="55" spans="1:7" ht="15" x14ac:dyDescent="0.25">
      <c r="A55" s="68" t="s">
        <v>83</v>
      </c>
      <c r="C55" s="73">
        <v>31.994000000000003</v>
      </c>
    </row>
    <row r="56" spans="1:7" ht="15" x14ac:dyDescent="0.25">
      <c r="A56" s="68" t="s">
        <v>84</v>
      </c>
      <c r="C56" s="69">
        <f>+(C55-C54)/42</f>
        <v>0.57604761904761914</v>
      </c>
    </row>
    <row r="57" spans="1:7" ht="15" x14ac:dyDescent="0.25">
      <c r="A57" s="68" t="s">
        <v>85</v>
      </c>
      <c r="C57" s="69">
        <f>+F50/42</f>
        <v>0.82483333333333331</v>
      </c>
    </row>
    <row r="58" spans="1:7" ht="15" x14ac:dyDescent="0.25">
      <c r="A58" s="68" t="s">
        <v>64</v>
      </c>
      <c r="C58" s="72">
        <f>+F50/(C55-C54)</f>
        <v>1.4318839381664874</v>
      </c>
    </row>
    <row r="60" spans="1:7" x14ac:dyDescent="0.2">
      <c r="A60" s="4" t="s">
        <v>79</v>
      </c>
    </row>
  </sheetData>
  <sheetProtection algorithmName="SHA-512" hashValue="31tlO0O2z918VZsXspGLkHH6HfbjUkXkThpUVKQxoxf3e0xoRClQP+v2WWt+4xutlvLYTzljB7w1DmU7qG5E6A==" saltValue="OIFIoAYLoC1gdhZ6lsgKlw==" spinCount="100000" sheet="1" selectLockedCells="1"/>
  <mergeCells count="12">
    <mergeCell ref="L34:L36"/>
    <mergeCell ref="G34:G36"/>
    <mergeCell ref="H34:H36"/>
    <mergeCell ref="I34:I36"/>
    <mergeCell ref="J34:J36"/>
    <mergeCell ref="K34:K36"/>
    <mergeCell ref="L1:L3"/>
    <mergeCell ref="G1:G3"/>
    <mergeCell ref="H1:H3"/>
    <mergeCell ref="I1:I3"/>
    <mergeCell ref="J1:J3"/>
    <mergeCell ref="K1:K3"/>
  </mergeCells>
  <pageMargins left="0.75" right="0.75" top="1" bottom="1" header="0" footer="0"/>
  <pageSetup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H38"/>
  <sheetViews>
    <sheetView showGridLines="0" topLeftCell="A24" zoomScale="110" zoomScaleNormal="110" workbookViewId="0">
      <selection activeCell="G36" sqref="G36"/>
    </sheetView>
  </sheetViews>
  <sheetFormatPr baseColWidth="10" defaultRowHeight="12.75" x14ac:dyDescent="0.2"/>
  <cols>
    <col min="1" max="1" width="30.140625" customWidth="1"/>
    <col min="2" max="3" width="13.140625" customWidth="1"/>
    <col min="4" max="4" width="5.85546875" bestFit="1" customWidth="1"/>
    <col min="5" max="5" width="15.7109375" customWidth="1"/>
    <col min="6" max="6" width="19.28515625" customWidth="1"/>
    <col min="7" max="8" width="25.42578125" customWidth="1"/>
  </cols>
  <sheetData>
    <row r="1" spans="1:8" ht="20.25" x14ac:dyDescent="0.3">
      <c r="A1" s="5" t="s">
        <v>97</v>
      </c>
    </row>
    <row r="2" spans="1:8" ht="20.25" x14ac:dyDescent="0.3">
      <c r="A2" s="5" t="s">
        <v>14</v>
      </c>
    </row>
    <row r="3" spans="1:8" ht="20.25" x14ac:dyDescent="0.3">
      <c r="A3" s="5"/>
    </row>
    <row r="4" spans="1:8" ht="18" x14ac:dyDescent="0.25">
      <c r="A4" s="1" t="s">
        <v>15</v>
      </c>
    </row>
    <row r="6" spans="1:8" ht="30" x14ac:dyDescent="0.2">
      <c r="A6" s="10" t="s">
        <v>5</v>
      </c>
      <c r="B6" s="133" t="s">
        <v>16</v>
      </c>
      <c r="C6" s="134"/>
      <c r="D6" s="80" t="s">
        <v>17</v>
      </c>
      <c r="E6" s="81" t="s">
        <v>68</v>
      </c>
      <c r="F6" s="11" t="s">
        <v>18</v>
      </c>
      <c r="G6" s="11" t="s">
        <v>19</v>
      </c>
      <c r="H6" s="77" t="s">
        <v>69</v>
      </c>
    </row>
    <row r="7" spans="1:8" ht="14.25" x14ac:dyDescent="0.2">
      <c r="A7" s="6" t="s">
        <v>70</v>
      </c>
      <c r="B7" s="108">
        <v>32</v>
      </c>
      <c r="C7" s="108">
        <v>43.5</v>
      </c>
      <c r="D7" s="109">
        <v>14</v>
      </c>
      <c r="E7" s="110">
        <f>+(C7-B7)/D7</f>
        <v>0.8214285714285714</v>
      </c>
      <c r="F7" s="108">
        <v>20</v>
      </c>
      <c r="G7" s="111">
        <f>+F7/D7</f>
        <v>1.4285714285714286</v>
      </c>
      <c r="H7" s="111">
        <f>+F7/(C7-B7)</f>
        <v>1.7391304347826086</v>
      </c>
    </row>
    <row r="8" spans="1:8" ht="14.25" x14ac:dyDescent="0.2">
      <c r="A8" s="6" t="s">
        <v>49</v>
      </c>
      <c r="B8" s="112">
        <f>+C7</f>
        <v>43.5</v>
      </c>
      <c r="C8" s="112">
        <v>81</v>
      </c>
      <c r="D8" s="113">
        <v>42</v>
      </c>
      <c r="E8" s="114">
        <f>+(C8-B8)/D8</f>
        <v>0.8928571428571429</v>
      </c>
      <c r="F8" s="108">
        <v>80</v>
      </c>
      <c r="G8" s="111">
        <f>+F8/D8</f>
        <v>1.9047619047619047</v>
      </c>
      <c r="H8" s="111">
        <f>+F8/(C8-B8)</f>
        <v>2.1333333333333333</v>
      </c>
    </row>
    <row r="9" spans="1:8" ht="14.25" x14ac:dyDescent="0.2">
      <c r="A9" s="6" t="s">
        <v>50</v>
      </c>
      <c r="B9" s="112">
        <f>+C8</f>
        <v>81</v>
      </c>
      <c r="C9" s="112">
        <v>96</v>
      </c>
      <c r="D9" s="113">
        <v>14</v>
      </c>
      <c r="E9" s="114">
        <f>+(C9-B9)/D9</f>
        <v>1.0714285714285714</v>
      </c>
      <c r="F9" s="108">
        <v>36</v>
      </c>
      <c r="G9" s="111">
        <f>+F9/D9</f>
        <v>2.5714285714285716</v>
      </c>
      <c r="H9" s="111">
        <f>+F9/(C9-B9)</f>
        <v>2.4</v>
      </c>
    </row>
    <row r="10" spans="1:8" ht="14.25" x14ac:dyDescent="0.2">
      <c r="A10" s="6" t="s">
        <v>51</v>
      </c>
      <c r="B10" s="108">
        <f>+C9</f>
        <v>96</v>
      </c>
      <c r="C10" s="108">
        <v>128.5</v>
      </c>
      <c r="D10" s="109">
        <v>28</v>
      </c>
      <c r="E10" s="114">
        <f>+(C10-B10)/D10</f>
        <v>1.1607142857142858</v>
      </c>
      <c r="F10" s="108">
        <v>84</v>
      </c>
      <c r="G10" s="111">
        <f>+F10/D10</f>
        <v>3</v>
      </c>
      <c r="H10" s="111">
        <f>+F10/(C10-B10)</f>
        <v>2.5846153846153848</v>
      </c>
    </row>
    <row r="11" spans="1:8" ht="30" x14ac:dyDescent="0.2">
      <c r="A11" s="119" t="s">
        <v>20</v>
      </c>
      <c r="B11" s="120">
        <f>+B7</f>
        <v>32</v>
      </c>
      <c r="C11" s="119">
        <f>+C10</f>
        <v>128.5</v>
      </c>
      <c r="D11" s="119">
        <f>SUM(D7:D10)</f>
        <v>98</v>
      </c>
      <c r="E11" s="121">
        <f>+(C11-B11)/D11</f>
        <v>0.98469387755102045</v>
      </c>
      <c r="F11" s="120">
        <f>SUM(F7:F10)</f>
        <v>220</v>
      </c>
      <c r="G11" s="122">
        <f>+F11/D11</f>
        <v>2.2448979591836733</v>
      </c>
      <c r="H11" s="122">
        <f>+F11/(C11-B11)</f>
        <v>2.2797927461139897</v>
      </c>
    </row>
    <row r="12" spans="1:8" ht="14.25" customHeight="1" x14ac:dyDescent="0.2">
      <c r="A12" s="135"/>
      <c r="B12" s="135"/>
      <c r="C12" s="135"/>
      <c r="D12" s="135"/>
      <c r="E12" s="135"/>
      <c r="F12" s="135"/>
      <c r="G12" s="135"/>
      <c r="H12" s="135"/>
    </row>
    <row r="13" spans="1:8" x14ac:dyDescent="0.2">
      <c r="F13" s="103"/>
    </row>
    <row r="15" spans="1:8" ht="18" x14ac:dyDescent="0.25">
      <c r="A15" s="1" t="s">
        <v>21</v>
      </c>
      <c r="B15" s="76"/>
    </row>
    <row r="17" spans="1:8" ht="30" x14ac:dyDescent="0.2">
      <c r="A17" s="10" t="s">
        <v>5</v>
      </c>
      <c r="B17" s="133" t="s">
        <v>16</v>
      </c>
      <c r="C17" s="134"/>
      <c r="D17" s="80" t="s">
        <v>17</v>
      </c>
      <c r="E17" s="81" t="s">
        <v>68</v>
      </c>
      <c r="F17" s="11" t="s">
        <v>18</v>
      </c>
      <c r="G17" s="11" t="s">
        <v>19</v>
      </c>
      <c r="H17" s="11" t="s">
        <v>71</v>
      </c>
    </row>
    <row r="18" spans="1:8" ht="14.25" x14ac:dyDescent="0.2">
      <c r="A18" s="6" t="s">
        <v>70</v>
      </c>
      <c r="B18" s="108">
        <v>32</v>
      </c>
      <c r="C18" s="108">
        <v>44</v>
      </c>
      <c r="D18" s="109">
        <v>14</v>
      </c>
      <c r="E18" s="110">
        <f>+(C18-B18)/D18</f>
        <v>0.8571428571428571</v>
      </c>
      <c r="F18" s="108">
        <v>20</v>
      </c>
      <c r="G18" s="111">
        <f>+F18/D18</f>
        <v>1.4285714285714286</v>
      </c>
      <c r="H18" s="111">
        <f>+F18/(C18-B18)</f>
        <v>1.6666666666666667</v>
      </c>
    </row>
    <row r="19" spans="1:8" ht="14.25" x14ac:dyDescent="0.2">
      <c r="A19" s="6" t="s">
        <v>49</v>
      </c>
      <c r="B19" s="112">
        <f>+C18</f>
        <v>44</v>
      </c>
      <c r="C19" s="112">
        <v>82.5</v>
      </c>
      <c r="D19" s="113">
        <v>42</v>
      </c>
      <c r="E19" s="114">
        <f>+(C19-B19)/D19</f>
        <v>0.91666666666666663</v>
      </c>
      <c r="F19" s="108">
        <v>80</v>
      </c>
      <c r="G19" s="111">
        <f>+F19/D19</f>
        <v>1.9047619047619047</v>
      </c>
      <c r="H19" s="111">
        <f>+F19/(C19-B19)</f>
        <v>2.0779220779220777</v>
      </c>
    </row>
    <row r="20" spans="1:8" ht="14.25" x14ac:dyDescent="0.2">
      <c r="A20" s="6" t="s">
        <v>50</v>
      </c>
      <c r="B20" s="112">
        <f>+C19</f>
        <v>82.5</v>
      </c>
      <c r="C20" s="112">
        <v>98</v>
      </c>
      <c r="D20" s="113">
        <v>14</v>
      </c>
      <c r="E20" s="114">
        <f>+(C20-B20)/D20</f>
        <v>1.1071428571428572</v>
      </c>
      <c r="F20" s="108">
        <v>36</v>
      </c>
      <c r="G20" s="111">
        <f>+F20/D20</f>
        <v>2.5714285714285716</v>
      </c>
      <c r="H20" s="111">
        <f>+F20/(C20-B20)</f>
        <v>2.3225806451612905</v>
      </c>
    </row>
    <row r="21" spans="1:8" ht="14.25" x14ac:dyDescent="0.2">
      <c r="A21" s="6" t="s">
        <v>51</v>
      </c>
      <c r="B21" s="108">
        <f>+C20</f>
        <v>98</v>
      </c>
      <c r="C21" s="108">
        <v>131</v>
      </c>
      <c r="D21" s="109">
        <v>28</v>
      </c>
      <c r="E21" s="114">
        <f>+(C21-B21)/D21</f>
        <v>1.1785714285714286</v>
      </c>
      <c r="F21" s="108">
        <v>87</v>
      </c>
      <c r="G21" s="111">
        <f>+F21/D21</f>
        <v>3.1071428571428572</v>
      </c>
      <c r="H21" s="111">
        <f>+F21/(C21-B21)</f>
        <v>2.6363636363636362</v>
      </c>
    </row>
    <row r="22" spans="1:8" ht="26.25" customHeight="1" x14ac:dyDescent="0.2">
      <c r="A22" s="119" t="s">
        <v>20</v>
      </c>
      <c r="B22" s="120">
        <f>+B18</f>
        <v>32</v>
      </c>
      <c r="C22" s="119">
        <f>+C21</f>
        <v>131</v>
      </c>
      <c r="D22" s="119">
        <f>SUM(D18:D21)</f>
        <v>98</v>
      </c>
      <c r="E22" s="121">
        <f>+(C22-B22)/D22</f>
        <v>1.010204081632653</v>
      </c>
      <c r="F22" s="120">
        <f>SUM(F18:F21)</f>
        <v>223</v>
      </c>
      <c r="G22" s="122">
        <f>+F22/D22</f>
        <v>2.2755102040816326</v>
      </c>
      <c r="H22" s="122">
        <f>+F22/(C22-B22)</f>
        <v>2.2525252525252526</v>
      </c>
    </row>
    <row r="23" spans="1:8" x14ac:dyDescent="0.2">
      <c r="A23" s="135"/>
      <c r="B23" s="135"/>
      <c r="C23" s="135"/>
      <c r="D23" s="135"/>
      <c r="E23" s="135"/>
      <c r="F23" s="135"/>
      <c r="G23" s="135"/>
      <c r="H23" s="135"/>
    </row>
    <row r="24" spans="1:8" x14ac:dyDescent="0.2">
      <c r="E24" s="82"/>
      <c r="F24" s="82"/>
      <c r="G24" s="82"/>
      <c r="H24" s="79"/>
    </row>
    <row r="25" spans="1:8" x14ac:dyDescent="0.2">
      <c r="E25" s="82"/>
      <c r="F25" s="82"/>
      <c r="G25" s="82"/>
      <c r="H25" s="83"/>
    </row>
    <row r="26" spans="1:8" ht="18" x14ac:dyDescent="0.25">
      <c r="A26" s="1" t="s">
        <v>22</v>
      </c>
      <c r="F26" s="75"/>
    </row>
    <row r="28" spans="1:8" ht="30" x14ac:dyDescent="0.2">
      <c r="A28" s="10" t="s">
        <v>5</v>
      </c>
      <c r="B28" s="133" t="s">
        <v>16</v>
      </c>
      <c r="C28" s="134"/>
      <c r="D28" s="80" t="s">
        <v>17</v>
      </c>
      <c r="E28" s="81" t="s">
        <v>68</v>
      </c>
      <c r="F28" s="11" t="s">
        <v>18</v>
      </c>
      <c r="G28" s="11" t="s">
        <v>19</v>
      </c>
      <c r="H28" s="11" t="s">
        <v>69</v>
      </c>
    </row>
    <row r="29" spans="1:8" ht="14.25" x14ac:dyDescent="0.2">
      <c r="A29" s="6" t="s">
        <v>70</v>
      </c>
      <c r="B29" s="108">
        <v>32</v>
      </c>
      <c r="C29" s="108">
        <v>43</v>
      </c>
      <c r="D29" s="109">
        <v>14</v>
      </c>
      <c r="E29" s="110">
        <f>+(C29-B29)/D29</f>
        <v>0.7857142857142857</v>
      </c>
      <c r="F29" s="108">
        <v>20</v>
      </c>
      <c r="G29" s="111">
        <f>+F29/D29</f>
        <v>1.4285714285714286</v>
      </c>
      <c r="H29" s="111">
        <f>+F29/(C29-B29)</f>
        <v>1.8181818181818181</v>
      </c>
    </row>
    <row r="30" spans="1:8" ht="14.25" x14ac:dyDescent="0.2">
      <c r="A30" s="6" t="s">
        <v>49</v>
      </c>
      <c r="B30" s="108">
        <f>+C29</f>
        <v>43</v>
      </c>
      <c r="C30" s="108">
        <v>95</v>
      </c>
      <c r="D30" s="109">
        <v>56</v>
      </c>
      <c r="E30" s="110">
        <f>+(C30-B30)/D30</f>
        <v>0.9285714285714286</v>
      </c>
      <c r="F30" s="108">
        <v>116</v>
      </c>
      <c r="G30" s="111">
        <f>+F30/D30</f>
        <v>2.0714285714285716</v>
      </c>
      <c r="H30" s="111">
        <f>+F30/(C30-B30)</f>
        <v>2.2307692307692308</v>
      </c>
    </row>
    <row r="31" spans="1:8" ht="14.25" x14ac:dyDescent="0.2">
      <c r="A31" s="6" t="s">
        <v>51</v>
      </c>
      <c r="B31" s="108">
        <f>+C30</f>
        <v>95</v>
      </c>
      <c r="C31" s="108">
        <v>126</v>
      </c>
      <c r="D31" s="109">
        <v>28</v>
      </c>
      <c r="E31" s="110">
        <f>+(C31-B31)/D31</f>
        <v>1.1071428571428572</v>
      </c>
      <c r="F31" s="108">
        <v>81</v>
      </c>
      <c r="G31" s="111">
        <f>+F31/D31</f>
        <v>2.8928571428571428</v>
      </c>
      <c r="H31" s="111">
        <f>+F31/(C31-B31)</f>
        <v>2.6129032258064515</v>
      </c>
    </row>
    <row r="32" spans="1:8" ht="26.25" customHeight="1" x14ac:dyDescent="0.2">
      <c r="A32" s="119" t="s">
        <v>20</v>
      </c>
      <c r="B32" s="120">
        <f>+B29</f>
        <v>32</v>
      </c>
      <c r="C32" s="119">
        <f>+C31</f>
        <v>126</v>
      </c>
      <c r="D32" s="119">
        <f>SUM(D29:D31)</f>
        <v>98</v>
      </c>
      <c r="E32" s="121">
        <f>+(C32-B32)/D32</f>
        <v>0.95918367346938771</v>
      </c>
      <c r="F32" s="120">
        <f>SUM(F29:F31)</f>
        <v>217</v>
      </c>
      <c r="G32" s="122">
        <f>+F32/D32</f>
        <v>2.2142857142857144</v>
      </c>
      <c r="H32" s="122">
        <f>+F32/(C32-B32)</f>
        <v>2.3085106382978724</v>
      </c>
    </row>
    <row r="34" spans="1:1" x14ac:dyDescent="0.2">
      <c r="A34" s="4" t="s">
        <v>94</v>
      </c>
    </row>
    <row r="36" spans="1:1" x14ac:dyDescent="0.2">
      <c r="A36" s="4" t="s">
        <v>93</v>
      </c>
    </row>
    <row r="38" spans="1:1" x14ac:dyDescent="0.2">
      <c r="A38" s="4" t="s">
        <v>95</v>
      </c>
    </row>
  </sheetData>
  <sheetProtection algorithmName="SHA-512" hashValue="dNyEexREboV2qIfS5i4Ukrkvg+3xiEWHwFklDT9oJ0vvZPiG/gF008CQOJYcIBmdX8MH1MsOqnZf0d+RGCLfTA==" saltValue="suAYMjE6jyOQ0HuhQb/XQQ==" spinCount="100000" sheet="1" objects="1" scenarios="1"/>
  <mergeCells count="5">
    <mergeCell ref="B6:C6"/>
    <mergeCell ref="B17:C17"/>
    <mergeCell ref="B28:C28"/>
    <mergeCell ref="A12:H12"/>
    <mergeCell ref="A23:H23"/>
  </mergeCells>
  <phoneticPr fontId="0" type="noConversion"/>
  <pageMargins left="0.75" right="0.75" top="1" bottom="1" header="0" footer="0"/>
  <pageSetup orientation="landscape" r:id="rId1"/>
  <headerFooter alignWithMargins="0"/>
  <customProperties>
    <customPr name="_pios_id" r:id="rId2"/>
  </customProperties>
  <ignoredErrors>
    <ignoredError sqref="E11 E3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I26"/>
  <sheetViews>
    <sheetView showGridLines="0" topLeftCell="A7" zoomScale="90" zoomScaleNormal="90" workbookViewId="0">
      <selection activeCell="H23" sqref="H23"/>
    </sheetView>
  </sheetViews>
  <sheetFormatPr baseColWidth="10" defaultRowHeight="12.75" x14ac:dyDescent="0.2"/>
  <cols>
    <col min="1" max="1" width="32.140625" customWidth="1"/>
    <col min="2" max="3" width="13.140625" customWidth="1"/>
    <col min="4" max="4" width="5.85546875" bestFit="1" customWidth="1"/>
    <col min="5" max="5" width="15.7109375" customWidth="1"/>
    <col min="6" max="6" width="19.28515625" customWidth="1"/>
    <col min="7" max="8" width="25.42578125" customWidth="1"/>
  </cols>
  <sheetData>
    <row r="1" spans="1:9" ht="20.25" x14ac:dyDescent="0.3">
      <c r="A1" s="104" t="s">
        <v>96</v>
      </c>
    </row>
    <row r="2" spans="1:9" ht="20.25" x14ac:dyDescent="0.3">
      <c r="A2" s="5" t="s">
        <v>14</v>
      </c>
    </row>
    <row r="3" spans="1:9" ht="20.25" x14ac:dyDescent="0.3">
      <c r="A3" s="5"/>
    </row>
    <row r="4" spans="1:9" ht="18" x14ac:dyDescent="0.25">
      <c r="A4" s="1" t="s">
        <v>21</v>
      </c>
      <c r="I4" s="76"/>
    </row>
    <row r="5" spans="1:9" x14ac:dyDescent="0.2">
      <c r="I5" s="76"/>
    </row>
    <row r="6" spans="1:9" ht="30" x14ac:dyDescent="0.2">
      <c r="A6" s="10" t="s">
        <v>5</v>
      </c>
      <c r="B6" s="133" t="s">
        <v>16</v>
      </c>
      <c r="C6" s="134"/>
      <c r="D6" s="10" t="s">
        <v>17</v>
      </c>
      <c r="E6" s="81" t="s">
        <v>68</v>
      </c>
      <c r="F6" s="11" t="s">
        <v>18</v>
      </c>
      <c r="G6" s="11" t="s">
        <v>19</v>
      </c>
      <c r="H6" s="11" t="s">
        <v>69</v>
      </c>
      <c r="I6" s="76"/>
    </row>
    <row r="7" spans="1:9" s="76" customFormat="1" ht="14.25" x14ac:dyDescent="0.2">
      <c r="A7" s="6" t="s">
        <v>70</v>
      </c>
      <c r="B7" s="108">
        <v>32</v>
      </c>
      <c r="C7" s="108">
        <v>44</v>
      </c>
      <c r="D7" s="109">
        <v>14</v>
      </c>
      <c r="E7" s="110">
        <f>+(C7-B7)/D7</f>
        <v>0.8571428571428571</v>
      </c>
      <c r="F7" s="108">
        <v>20</v>
      </c>
      <c r="G7" s="111">
        <f>+F7/D7</f>
        <v>1.4285714285714286</v>
      </c>
      <c r="H7" s="111">
        <f>+F7/(C7-B7)</f>
        <v>1.6666666666666667</v>
      </c>
    </row>
    <row r="8" spans="1:9" ht="14.25" x14ac:dyDescent="0.2">
      <c r="A8" s="6" t="s">
        <v>67</v>
      </c>
      <c r="B8" s="108">
        <f>+C7</f>
        <v>44</v>
      </c>
      <c r="C8" s="108">
        <v>100</v>
      </c>
      <c r="D8" s="109">
        <v>56</v>
      </c>
      <c r="E8" s="110">
        <f>+(C8-B8)/D8</f>
        <v>1</v>
      </c>
      <c r="F8" s="108">
        <v>114</v>
      </c>
      <c r="G8" s="111">
        <f>+F8/D8</f>
        <v>2.0357142857142856</v>
      </c>
      <c r="H8" s="111">
        <f>+F8/(C8-B8)</f>
        <v>2.0357142857142856</v>
      </c>
      <c r="I8" s="76"/>
    </row>
    <row r="9" spans="1:9" ht="14.25" x14ac:dyDescent="0.2">
      <c r="A9" s="6" t="s">
        <v>51</v>
      </c>
      <c r="B9" s="108">
        <f>+C8</f>
        <v>100</v>
      </c>
      <c r="C9" s="108">
        <v>132</v>
      </c>
      <c r="D9" s="109">
        <v>28</v>
      </c>
      <c r="E9" s="110">
        <f>+(C9-B9)/D9</f>
        <v>1.1428571428571428</v>
      </c>
      <c r="F9" s="108">
        <v>87</v>
      </c>
      <c r="G9" s="111">
        <f>+F9/D9</f>
        <v>3.1071428571428572</v>
      </c>
      <c r="H9" s="111">
        <f>+F9/(C9-B9)</f>
        <v>2.71875</v>
      </c>
      <c r="I9" s="76"/>
    </row>
    <row r="10" spans="1:9" ht="26.25" customHeight="1" x14ac:dyDescent="0.2">
      <c r="A10" s="119" t="s">
        <v>20</v>
      </c>
      <c r="B10" s="120">
        <f>+B7</f>
        <v>32</v>
      </c>
      <c r="C10" s="120">
        <f>+C9</f>
        <v>132</v>
      </c>
      <c r="D10" s="119">
        <f>SUM(D7:D9)</f>
        <v>98</v>
      </c>
      <c r="E10" s="121">
        <f>+(C10-B10)/D10</f>
        <v>1.0204081632653061</v>
      </c>
      <c r="F10" s="120">
        <f>SUM(F7:F9)</f>
        <v>221</v>
      </c>
      <c r="G10" s="122">
        <f>+F10/D10</f>
        <v>2.2551020408163267</v>
      </c>
      <c r="H10" s="122">
        <f>+F10/(C10-B10)</f>
        <v>2.21</v>
      </c>
      <c r="I10" s="76"/>
    </row>
    <row r="11" spans="1:9" x14ac:dyDescent="0.2">
      <c r="A11" s="135"/>
      <c r="B11" s="135"/>
      <c r="C11" s="135"/>
      <c r="D11" s="135"/>
      <c r="E11" s="135"/>
      <c r="F11" s="135"/>
      <c r="G11" s="135"/>
      <c r="H11" s="135"/>
      <c r="I11" s="105"/>
    </row>
    <row r="12" spans="1:9" x14ac:dyDescent="0.2">
      <c r="E12" s="78"/>
      <c r="F12" s="78"/>
      <c r="G12" s="78"/>
      <c r="H12" s="79"/>
      <c r="I12" s="76"/>
    </row>
    <row r="13" spans="1:9" x14ac:dyDescent="0.2">
      <c r="E13" s="78"/>
      <c r="F13" s="78"/>
      <c r="G13" s="78"/>
      <c r="H13" s="78"/>
    </row>
    <row r="14" spans="1:9" ht="18" x14ac:dyDescent="0.25">
      <c r="A14" s="1" t="s">
        <v>22</v>
      </c>
    </row>
    <row r="16" spans="1:9" ht="30" x14ac:dyDescent="0.2">
      <c r="A16" s="10" t="s">
        <v>5</v>
      </c>
      <c r="B16" s="133" t="s">
        <v>16</v>
      </c>
      <c r="C16" s="134"/>
      <c r="D16" s="10" t="s">
        <v>17</v>
      </c>
      <c r="E16" s="81" t="s">
        <v>68</v>
      </c>
      <c r="F16" s="11" t="s">
        <v>18</v>
      </c>
      <c r="G16" s="11" t="s">
        <v>19</v>
      </c>
      <c r="H16" s="11" t="s">
        <v>69</v>
      </c>
    </row>
    <row r="17" spans="1:9" s="76" customFormat="1" ht="14.25" x14ac:dyDescent="0.2">
      <c r="A17" s="6" t="s">
        <v>70</v>
      </c>
      <c r="B17" s="108">
        <v>32</v>
      </c>
      <c r="C17" s="108">
        <v>43</v>
      </c>
      <c r="D17" s="109">
        <v>14</v>
      </c>
      <c r="E17" s="110">
        <f>+(C17-B17)/D17</f>
        <v>0.7857142857142857</v>
      </c>
      <c r="F17" s="108">
        <v>20</v>
      </c>
      <c r="G17" s="111">
        <f>+F17/D17</f>
        <v>1.4285714285714286</v>
      </c>
      <c r="H17" s="111">
        <f>+F17/(C17-B17)</f>
        <v>1.8181818181818181</v>
      </c>
    </row>
    <row r="18" spans="1:9" ht="14.25" x14ac:dyDescent="0.2">
      <c r="A18" s="6" t="s">
        <v>67</v>
      </c>
      <c r="B18" s="108">
        <f>+C17</f>
        <v>43</v>
      </c>
      <c r="C18" s="108">
        <v>96</v>
      </c>
      <c r="D18" s="109">
        <v>56</v>
      </c>
      <c r="E18" s="110">
        <f>+(C18-B18)/D18</f>
        <v>0.9464285714285714</v>
      </c>
      <c r="F18" s="108">
        <v>114</v>
      </c>
      <c r="G18" s="111">
        <f>+F18/D18</f>
        <v>2.0357142857142856</v>
      </c>
      <c r="H18" s="111">
        <f>+F18/(C18-B18)</f>
        <v>2.1509433962264151</v>
      </c>
    </row>
    <row r="19" spans="1:9" ht="14.25" x14ac:dyDescent="0.2">
      <c r="A19" s="6" t="s">
        <v>51</v>
      </c>
      <c r="B19" s="108">
        <f>+C18</f>
        <v>96</v>
      </c>
      <c r="C19" s="108">
        <v>127</v>
      </c>
      <c r="D19" s="109">
        <v>28</v>
      </c>
      <c r="E19" s="110">
        <f>+(C19-B19)/D19</f>
        <v>1.1071428571428572</v>
      </c>
      <c r="F19" s="108">
        <v>81</v>
      </c>
      <c r="G19" s="111">
        <f>+F19/D19</f>
        <v>2.8928571428571428</v>
      </c>
      <c r="H19" s="111">
        <f>+F19/(C19-B19)</f>
        <v>2.6129032258064515</v>
      </c>
    </row>
    <row r="20" spans="1:9" ht="26.25" customHeight="1" x14ac:dyDescent="0.2">
      <c r="A20" s="119" t="s">
        <v>20</v>
      </c>
      <c r="B20" s="120">
        <f>+B17</f>
        <v>32</v>
      </c>
      <c r="C20" s="120">
        <f>+C19</f>
        <v>127</v>
      </c>
      <c r="D20" s="119">
        <f>SUM(D17:D19)</f>
        <v>98</v>
      </c>
      <c r="E20" s="121">
        <f>+(C20-B20)/D20</f>
        <v>0.96938775510204078</v>
      </c>
      <c r="F20" s="120">
        <f>SUM(F17:F19)</f>
        <v>215</v>
      </c>
      <c r="G20" s="122">
        <f>+F20/D20</f>
        <v>2.193877551020408</v>
      </c>
      <c r="H20" s="122">
        <f>+F20/(C20-B20)</f>
        <v>2.263157894736842</v>
      </c>
    </row>
    <row r="21" spans="1:9" x14ac:dyDescent="0.2">
      <c r="A21" s="135"/>
      <c r="B21" s="135"/>
      <c r="C21" s="135"/>
      <c r="D21" s="135"/>
      <c r="E21" s="135"/>
      <c r="F21" s="135"/>
      <c r="G21" s="135"/>
      <c r="H21" s="135"/>
    </row>
    <row r="22" spans="1:9" x14ac:dyDescent="0.2">
      <c r="A22" s="4" t="s">
        <v>94</v>
      </c>
      <c r="I22" s="8"/>
    </row>
    <row r="24" spans="1:9" x14ac:dyDescent="0.2">
      <c r="A24" s="4" t="s">
        <v>93</v>
      </c>
    </row>
    <row r="26" spans="1:9" x14ac:dyDescent="0.2">
      <c r="A26" s="4" t="s">
        <v>95</v>
      </c>
    </row>
  </sheetData>
  <sheetProtection algorithmName="SHA-512" hashValue="FM5UA8TnM58DkqUffcumBJNcf3cZU+N4vTj/8UAXqrK+MKkRch3o5Mz3PAU1NCQxDXuhlGIhlkHghycwL79SFg==" saltValue="QR1wWN8t53Mi97l6rFWTkA==" spinCount="100000" sheet="1" objects="1" scenarios="1"/>
  <mergeCells count="4">
    <mergeCell ref="B6:C6"/>
    <mergeCell ref="B16:C16"/>
    <mergeCell ref="A11:H11"/>
    <mergeCell ref="A21:H21"/>
  </mergeCells>
  <pageMargins left="0.75" right="0.75" top="1" bottom="1" header="0" footer="0"/>
  <pageSetup orientation="landscape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4:H15"/>
  <sheetViews>
    <sheetView showGridLines="0" zoomScale="90" zoomScaleNormal="90" workbookViewId="0">
      <selection activeCell="G11" sqref="G11"/>
    </sheetView>
  </sheetViews>
  <sheetFormatPr baseColWidth="10" defaultRowHeight="12.75" x14ac:dyDescent="0.2"/>
  <cols>
    <col min="1" max="1" width="30.7109375" customWidth="1"/>
    <col min="5" max="5" width="16.7109375" customWidth="1"/>
    <col min="6" max="6" width="19.7109375" customWidth="1"/>
    <col min="7" max="7" width="25.140625" customWidth="1"/>
    <col min="8" max="8" width="25.28515625" customWidth="1"/>
  </cols>
  <sheetData>
    <row r="4" spans="1:8" ht="18" x14ac:dyDescent="0.25">
      <c r="A4" s="1" t="s">
        <v>26</v>
      </c>
    </row>
    <row r="5" spans="1:8" ht="18" x14ac:dyDescent="0.25">
      <c r="A5" s="1"/>
    </row>
    <row r="6" spans="1:8" ht="30" x14ac:dyDescent="0.2">
      <c r="A6" s="10" t="s">
        <v>5</v>
      </c>
      <c r="B6" s="133" t="s">
        <v>16</v>
      </c>
      <c r="C6" s="134"/>
      <c r="D6" s="10" t="s">
        <v>17</v>
      </c>
      <c r="E6" s="81" t="s">
        <v>68</v>
      </c>
      <c r="F6" s="11" t="s">
        <v>18</v>
      </c>
      <c r="G6" s="11" t="s">
        <v>19</v>
      </c>
      <c r="H6" s="11" t="s">
        <v>69</v>
      </c>
    </row>
    <row r="7" spans="1:8" ht="14.25" x14ac:dyDescent="0.2">
      <c r="A7" s="6" t="s">
        <v>24</v>
      </c>
      <c r="B7" s="108">
        <v>25</v>
      </c>
      <c r="C7" s="108">
        <v>65</v>
      </c>
      <c r="D7" s="109">
        <v>49</v>
      </c>
      <c r="E7" s="110">
        <f>+(C7-B7)/D7</f>
        <v>0.81632653061224492</v>
      </c>
      <c r="F7" s="108">
        <v>80</v>
      </c>
      <c r="G7" s="111">
        <f>+F7/D7</f>
        <v>1.6326530612244898</v>
      </c>
      <c r="H7" s="111">
        <f>+F7/(C7-B7)</f>
        <v>2</v>
      </c>
    </row>
    <row r="8" spans="1:8" ht="14.25" x14ac:dyDescent="0.2">
      <c r="A8" s="6" t="s">
        <v>25</v>
      </c>
      <c r="B8" s="108">
        <f>+C7</f>
        <v>65</v>
      </c>
      <c r="C8" s="108">
        <v>105</v>
      </c>
      <c r="D8" s="109">
        <v>45</v>
      </c>
      <c r="E8" s="110">
        <f>+(C8-B8)/D8</f>
        <v>0.88888888888888884</v>
      </c>
      <c r="F8" s="108">
        <v>120</v>
      </c>
      <c r="G8" s="111">
        <f>+F8/D8</f>
        <v>2.6666666666666665</v>
      </c>
      <c r="H8" s="111">
        <f>+F8/(C8-B8)</f>
        <v>3</v>
      </c>
    </row>
    <row r="9" spans="1:8" ht="15" x14ac:dyDescent="0.2">
      <c r="A9" s="7" t="s">
        <v>20</v>
      </c>
      <c r="B9" s="115">
        <f>+B7</f>
        <v>25</v>
      </c>
      <c r="C9" s="115">
        <f>+C8</f>
        <v>105</v>
      </c>
      <c r="D9" s="116">
        <f>SUM(D7:D8)</f>
        <v>94</v>
      </c>
      <c r="E9" s="117">
        <f>+(C9-B9)/D9</f>
        <v>0.85106382978723405</v>
      </c>
      <c r="F9" s="115">
        <f>SUM(F7:F8)</f>
        <v>200</v>
      </c>
      <c r="G9" s="118">
        <f>+F9/D9</f>
        <v>2.1276595744680851</v>
      </c>
      <c r="H9" s="118">
        <f>+F9/(C9-B9)</f>
        <v>2.5</v>
      </c>
    </row>
    <row r="11" spans="1:8" x14ac:dyDescent="0.2">
      <c r="A11" s="92" t="s">
        <v>89</v>
      </c>
    </row>
    <row r="15" spans="1:8" x14ac:dyDescent="0.2">
      <c r="E15" s="74"/>
    </row>
  </sheetData>
  <sheetProtection algorithmName="SHA-512" hashValue="oXLTvu9zvh6ePYdI1Iee9TNjr/EJyNNsDxQ7QFvr3oif5RJtOcdPd3go1e344Zo37GZTELVLJZlmbZBW+4wCyw==" saltValue="kUhbfdTl/U1nUr3XomBUbQ==" spinCount="100000" sheet="1" objects="1" scenarios="1"/>
  <mergeCells count="1">
    <mergeCell ref="B6:C6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21A066946CCC40BF029D61E1CDDD2C" ma:contentTypeVersion="18" ma:contentTypeDescription="Crear nuevo documento." ma:contentTypeScope="" ma:versionID="189f850569c2b858e9626e675e684d1c">
  <xsd:schema xmlns:xsd="http://www.w3.org/2001/XMLSchema" xmlns:xs="http://www.w3.org/2001/XMLSchema" xmlns:p="http://schemas.microsoft.com/office/2006/metadata/properties" xmlns:ns3="8490e78e-de84-4bb3-8936-132f79a844d7" xmlns:ns4="8b030b27-0cbd-4297-9167-a8ffa1d33856" targetNamespace="http://schemas.microsoft.com/office/2006/metadata/properties" ma:root="true" ma:fieldsID="299fd32560ff2bf950ae69f0901a528a" ns3:_="" ns4:_="">
    <xsd:import namespace="8490e78e-de84-4bb3-8936-132f79a844d7"/>
    <xsd:import namespace="8b030b27-0cbd-4297-9167-a8ffa1d338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0e78e-de84-4bb3-8936-132f79a844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30b27-0cbd-4297-9167-a8ffa1d3385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90e78e-de84-4bb3-8936-132f79a844d7" xsi:nil="true"/>
  </documentManagement>
</p:properties>
</file>

<file path=customXml/itemProps1.xml><?xml version="1.0" encoding="utf-8"?>
<ds:datastoreItem xmlns:ds="http://schemas.openxmlformats.org/officeDocument/2006/customXml" ds:itemID="{8514694A-1EF9-41E3-8420-0040C859E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90e78e-de84-4bb3-8936-132f79a844d7"/>
    <ds:schemaRef ds:uri="8b030b27-0cbd-4297-9167-a8ffa1d338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587645-400A-40B0-995C-0394F64600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F164EE-4C0C-4CD9-9F99-BE0A6A19CD17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8b030b27-0cbd-4297-9167-a8ffa1d33856"/>
    <ds:schemaRef ds:uri="8490e78e-de84-4bb3-8936-132f79a844d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Hembras Reemplazo </vt:lpstr>
      <vt:lpstr>Hembras en Producción</vt:lpstr>
      <vt:lpstr>Precebo</vt:lpstr>
      <vt:lpstr>Ceba quirurgicos</vt:lpstr>
      <vt:lpstr>Ceba IC </vt:lpstr>
      <vt:lpstr>Ceba Tradicional</vt:lpstr>
      <vt:lpstr>'Hembras Reemplazo '!Área_de_impresión</vt:lpstr>
    </vt:vector>
  </TitlesOfParts>
  <Company>Solla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FJZULUAGA</dc:creator>
  <cp:lastModifiedBy>Carlos Emilio Saldarriaga Restrepo</cp:lastModifiedBy>
  <cp:lastPrinted>2024-04-19T16:18:35Z</cp:lastPrinted>
  <dcterms:created xsi:type="dcterms:W3CDTF">2006-05-18T13:26:35Z</dcterms:created>
  <dcterms:modified xsi:type="dcterms:W3CDTF">2024-04-19T16:53:16Z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0x010100DC21A066946CCC40BF029D61E1CDDD2C</vt:lpwstr>
  </property>
</Properties>
</file>